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usiness\pdf\geotech\"/>
    </mc:Choice>
  </mc:AlternateContent>
  <workbookProtection workbookAlgorithmName="SHA-512" workbookHashValue="IMQVpZIWlJ2bzIzpaXF3KHkxRXzaljbkIdRn3HauApaD2QwOeNratwvH+BEW1USTYN1HVJv1UZeitaHa5EeCHw==" workbookSaltValue="w8arjxDIXl6fInh6ZVnz1Q==" workbookSpinCount="100000" lockStructure="1"/>
  <bookViews>
    <workbookView xWindow="0" yWindow="210" windowWidth="20100" windowHeight="9090" activeTab="2"/>
  </bookViews>
  <sheets>
    <sheet name="All 711 Pay Items" sheetId="2" r:id="rId1"/>
    <sheet name="Pile Costs" sheetId="21" r:id="rId2"/>
    <sheet name="PDA Costs" sheetId="22" r:id="rId3"/>
    <sheet name="Index Piling" sheetId="27" state="hidden" r:id="rId4"/>
    <sheet name="711 Piles Only" sheetId="1" state="hidden" r:id="rId5"/>
    <sheet name="Prestressed Pile Points" sheetId="26" state="hidden" r:id="rId6"/>
    <sheet name="FDN Testing Rates" sheetId="23" state="hidden" r:id="rId7"/>
    <sheet name="7110001" sheetId="55" state="hidden" r:id="rId8"/>
    <sheet name="7110010" sheetId="56" state="hidden" r:id="rId9"/>
    <sheet name="7110180" sheetId="57" state="hidden" r:id="rId10"/>
    <sheet name="7110186" sheetId="58" state="hidden" r:id="rId11"/>
    <sheet name="7110200" sheetId="59" state="hidden" r:id="rId12"/>
    <sheet name="7110205" sheetId="60" state="hidden" r:id="rId13"/>
    <sheet name="7110240" sheetId="61" state="hidden" r:id="rId14"/>
    <sheet name="7110245" sheetId="62" state="hidden" r:id="rId15"/>
    <sheet name="7111106" sheetId="63" state="hidden" r:id="rId16"/>
    <sheet name="7111115" sheetId="64" state="hidden" r:id="rId17"/>
    <sheet name="7111120" sheetId="65" state="hidden" r:id="rId18"/>
    <sheet name="7111121" sheetId="66" state="hidden" r:id="rId19"/>
    <sheet name="7111130" sheetId="86" state="hidden" r:id="rId20"/>
    <sheet name="7111138" sheetId="67" state="hidden" r:id="rId21"/>
    <sheet name="7112140" sheetId="68" state="hidden" r:id="rId22"/>
    <sheet name="7112142" sheetId="69" state="hidden" r:id="rId23"/>
    <sheet name="7112160" sheetId="87" state="hidden" r:id="rId24"/>
    <sheet name="7112220" sheetId="70" state="hidden" r:id="rId25"/>
    <sheet name="7112222" sheetId="71" state="hidden" r:id="rId26"/>
    <sheet name="7112223" sheetId="72" state="hidden" r:id="rId27"/>
    <sheet name="7112224" sheetId="73" state="hidden" r:id="rId28"/>
    <sheet name="7112230" sheetId="74" state="hidden" r:id="rId29"/>
    <sheet name="7112232" sheetId="75" state="hidden" r:id="rId30"/>
    <sheet name="7112233" sheetId="76" state="hidden" r:id="rId31"/>
    <sheet name="7112240" sheetId="77" state="hidden" r:id="rId32"/>
    <sheet name="7112242" sheetId="78" state="hidden" r:id="rId33"/>
    <sheet name="7112250" sheetId="79" state="hidden" r:id="rId34"/>
    <sheet name="7112252" sheetId="88" state="hidden" r:id="rId35"/>
    <sheet name="7112450" sheetId="89" state="hidden" r:id="rId36"/>
    <sheet name="7113180" sheetId="80" state="hidden" r:id="rId37"/>
    <sheet name="7113182" sheetId="81" state="hidden" r:id="rId38"/>
    <sheet name="7113200" sheetId="82" state="hidden" r:id="rId39"/>
    <sheet name="7113202" sheetId="85" state="hidden" r:id="rId40"/>
    <sheet name="7113480" sheetId="83" state="hidden" r:id="rId41"/>
    <sheet name="7113482" sheetId="84" state="hidden" r:id="rId42"/>
  </sheets>
  <definedNames>
    <definedName name="_xlnm.Print_Area" localSheetId="4">'711 Piles Only'!$A$3:$I$98</definedName>
    <definedName name="_xlnm.Print_Area" localSheetId="3">'Index Piling'!$A$5:$B$41</definedName>
    <definedName name="_xlnm.Print_Area" localSheetId="1">'Pile Costs'!$A$1:$O$138</definedName>
    <definedName name="_xlnm.Print_Area" localSheetId="5">'Prestressed Pile Points'!$A$2:$I$28</definedName>
  </definedNames>
  <calcPr calcId="162913"/>
</workbook>
</file>

<file path=xl/calcChain.xml><?xml version="1.0" encoding="utf-8"?>
<calcChain xmlns="http://schemas.openxmlformats.org/spreadsheetml/2006/main">
  <c r="I32" i="22" l="1"/>
  <c r="I33" i="22"/>
  <c r="F77" i="1" l="1"/>
  <c r="C10" i="89"/>
  <c r="C10" i="79"/>
  <c r="C10" i="78"/>
  <c r="C15" i="77"/>
  <c r="C10" i="75"/>
  <c r="C20" i="74"/>
  <c r="C35" i="71"/>
  <c r="C60" i="70"/>
  <c r="C25" i="68"/>
  <c r="C15" i="65"/>
  <c r="C25" i="64"/>
  <c r="C20" i="62"/>
  <c r="C20" i="61"/>
  <c r="C25" i="60"/>
  <c r="C40" i="59"/>
  <c r="C100" i="56"/>
  <c r="C68" i="55"/>
  <c r="C10" i="88" l="1"/>
  <c r="F74" i="1" s="1"/>
  <c r="C10" i="87"/>
  <c r="F43" i="1" s="1"/>
  <c r="C10" i="86" l="1"/>
  <c r="F13" i="26" s="1"/>
  <c r="C10" i="84"/>
  <c r="F97" i="1" s="1"/>
  <c r="C10" i="85"/>
  <c r="F91" i="1" s="1"/>
  <c r="F69" i="1"/>
  <c r="F17" i="1"/>
  <c r="C10" i="83"/>
  <c r="F96" i="1" s="1"/>
  <c r="C10" i="82"/>
  <c r="F90" i="1" s="1"/>
  <c r="C10" i="81"/>
  <c r="F87" i="1" s="1"/>
  <c r="C10" i="80"/>
  <c r="F86" i="1" s="1"/>
  <c r="F73" i="1"/>
  <c r="F70" i="1"/>
  <c r="C10" i="76"/>
  <c r="F67" i="1" s="1"/>
  <c r="F66" i="1"/>
  <c r="F65" i="1"/>
  <c r="C10" i="73"/>
  <c r="F64" i="1" s="1"/>
  <c r="C10" i="72"/>
  <c r="F63" i="1" s="1"/>
  <c r="F62" i="1"/>
  <c r="F61" i="1"/>
  <c r="C10" i="69"/>
  <c r="F38" i="1" s="1"/>
  <c r="F37" i="1"/>
  <c r="C10" i="67"/>
  <c r="F15" i="26" s="1"/>
  <c r="C10" i="66"/>
  <c r="F11" i="26" s="1"/>
  <c r="F10" i="26"/>
  <c r="F9" i="26"/>
  <c r="C10" i="63"/>
  <c r="F7" i="26" s="1"/>
  <c r="F21" i="1"/>
  <c r="F20" i="1"/>
  <c r="F19" i="1"/>
  <c r="F18" i="1"/>
  <c r="C10" i="58"/>
  <c r="C20" i="57"/>
  <c r="F15" i="1" s="1"/>
  <c r="F7" i="1"/>
  <c r="F6" i="1"/>
  <c r="K59" i="21" l="1"/>
  <c r="K61" i="21" s="1"/>
  <c r="K93" i="21" l="1"/>
  <c r="K96" i="21" l="1"/>
  <c r="K95" i="21"/>
  <c r="J26" i="21"/>
  <c r="K67" i="21" l="1"/>
  <c r="K70" i="21" l="1"/>
  <c r="K63" i="21"/>
  <c r="C45" i="21"/>
  <c r="K44" i="21"/>
  <c r="J19" i="21"/>
  <c r="J17" i="21"/>
  <c r="J14" i="21"/>
  <c r="C46" i="21"/>
  <c r="D46" i="21" s="1"/>
  <c r="C67" i="21" l="1"/>
  <c r="K98" i="21"/>
  <c r="C60" i="21"/>
  <c r="C65" i="21"/>
  <c r="D65" i="21" s="1"/>
  <c r="C64" i="21"/>
  <c r="C68" i="21" l="1"/>
  <c r="C70" i="21"/>
  <c r="K68" i="21"/>
  <c r="K104" i="21"/>
  <c r="K60" i="21"/>
  <c r="K48" i="21"/>
  <c r="L121" i="21" s="1"/>
  <c r="K88" i="21"/>
  <c r="K102" i="21" l="1"/>
  <c r="C48" i="21"/>
  <c r="C121" i="21" s="1"/>
  <c r="K64" i="21" l="1"/>
  <c r="K99" i="21" s="1"/>
  <c r="K51" i="21"/>
  <c r="K82" i="21"/>
  <c r="K46" i="21"/>
  <c r="K45" i="21"/>
  <c r="K83" i="21" s="1"/>
  <c r="C51" i="21"/>
  <c r="C49" i="21"/>
  <c r="C124" i="21" l="1"/>
  <c r="L46" i="21"/>
  <c r="K84" i="21"/>
  <c r="L84" i="21" s="1"/>
  <c r="K52" i="21"/>
  <c r="C71" i="21"/>
  <c r="K65" i="21"/>
  <c r="C52" i="21"/>
  <c r="C41" i="21"/>
  <c r="K89" i="21" l="1"/>
  <c r="K71" i="21"/>
  <c r="L65" i="21"/>
  <c r="K100" i="21"/>
  <c r="K105" i="21" l="1"/>
  <c r="L100" i="21"/>
  <c r="K86" i="21" l="1"/>
  <c r="K49" i="21"/>
  <c r="L124" i="21" s="1"/>
  <c r="J12" i="21" l="1"/>
  <c r="L122" i="21"/>
  <c r="C122" i="21" l="1"/>
  <c r="C123" i="21" s="1"/>
  <c r="L123" i="21"/>
  <c r="K40" i="21"/>
  <c r="K77" i="21" s="1"/>
  <c r="H11" i="22"/>
  <c r="C4" i="22"/>
  <c r="K3" i="22"/>
  <c r="K2" i="22"/>
  <c r="I3" i="22"/>
  <c r="I2" i="22"/>
  <c r="G3" i="22"/>
  <c r="C3" i="22"/>
  <c r="C2" i="22"/>
  <c r="I18" i="23"/>
  <c r="H9" i="22" s="1"/>
  <c r="I13" i="23"/>
  <c r="H20" i="22" s="1"/>
  <c r="I12" i="23"/>
  <c r="H19" i="22" s="1"/>
  <c r="I11" i="23"/>
  <c r="H18" i="22" s="1"/>
  <c r="I10" i="23"/>
  <c r="I9" i="23"/>
  <c r="H16" i="22" s="1"/>
  <c r="I8" i="23"/>
  <c r="H15" i="22" s="1"/>
  <c r="I7" i="23"/>
  <c r="H14" i="22" s="1"/>
  <c r="J23" i="21" l="1"/>
  <c r="K79" i="21"/>
  <c r="K80" i="21"/>
  <c r="K87" i="21" s="1"/>
  <c r="K20" i="22"/>
  <c r="M20" i="22" s="1"/>
  <c r="J20" i="22"/>
  <c r="K19" i="22"/>
  <c r="M19" i="22" s="1"/>
  <c r="J19" i="22"/>
  <c r="K18" i="22"/>
  <c r="M18" i="22" s="1"/>
  <c r="J18" i="22"/>
  <c r="K17" i="22"/>
  <c r="M17" i="22" s="1"/>
  <c r="J17" i="22"/>
  <c r="K16" i="22"/>
  <c r="M16" i="22" s="1"/>
  <c r="J16" i="22"/>
  <c r="K15" i="22"/>
  <c r="M15" i="22" s="1"/>
  <c r="J15" i="22"/>
  <c r="K14" i="22"/>
  <c r="M14" i="22" s="1"/>
  <c r="J14" i="22"/>
  <c r="J11" i="22"/>
  <c r="J9" i="22"/>
  <c r="M21" i="22" l="1"/>
  <c r="M24" i="22" s="1"/>
  <c r="K115" i="21" s="1"/>
  <c r="J21" i="22"/>
  <c r="J24" i="22" s="1"/>
  <c r="K114" i="21" s="1"/>
  <c r="K41" i="21" l="1"/>
  <c r="K112" i="21" l="1"/>
  <c r="K113" i="21" s="1"/>
  <c r="K116" i="21" s="1"/>
  <c r="K103" i="21"/>
  <c r="K106" i="21" s="1"/>
  <c r="L96" i="21" l="1"/>
  <c r="C61" i="21"/>
  <c r="D61" i="21" s="1"/>
  <c r="L61" i="21"/>
  <c r="C42" i="21"/>
  <c r="D42" i="21" s="1"/>
  <c r="L103" i="21" l="1"/>
  <c r="C69" i="21"/>
  <c r="C72" i="21" s="1"/>
  <c r="K69" i="21"/>
  <c r="K72" i="21" s="1"/>
  <c r="C50" i="21"/>
  <c r="K42" i="21"/>
  <c r="L42" i="21" s="1"/>
  <c r="K50" i="21" l="1"/>
  <c r="K53" i="21" s="1"/>
  <c r="C53" i="21"/>
  <c r="C126" i="21" s="1"/>
  <c r="C127" i="21" s="1"/>
  <c r="L126" i="21"/>
  <c r="L127" i="21" s="1"/>
  <c r="L80" i="21" l="1"/>
  <c r="C118" i="21"/>
  <c r="C130" i="21" s="1"/>
  <c r="K90" i="21" l="1"/>
  <c r="K118" i="21" s="1"/>
  <c r="L130" i="21" s="1"/>
  <c r="D134" i="21" s="1"/>
  <c r="G136" i="21" s="1"/>
</calcChain>
</file>

<file path=xl/sharedStrings.xml><?xml version="1.0" encoding="utf-8"?>
<sst xmlns="http://schemas.openxmlformats.org/spreadsheetml/2006/main" count="2962" uniqueCount="806">
  <si>
    <t>7110001</t>
  </si>
  <si>
    <t>DYNAMIC PILE ANAL.TEST SET-UP</t>
  </si>
  <si>
    <t>DYNAMIC PILE ANALYZER TEST SET-UP DYNAMIC PILE ANALYZER TEST SETUP</t>
  </si>
  <si>
    <t>EA</t>
  </si>
  <si>
    <t>7110010</t>
  </si>
  <si>
    <t>PILE DRIVING SET-UP</t>
  </si>
  <si>
    <t>7110120</t>
  </si>
  <si>
    <t>PREST. CONC. PILING (12"SQ.)</t>
  </si>
  <si>
    <t>LF</t>
  </si>
  <si>
    <t>7110121</t>
  </si>
  <si>
    <t>PILE BUILDUP PREPARATION-12"SQ</t>
  </si>
  <si>
    <t>PILE BUILD-UP PREPARATION (12"SQ)</t>
  </si>
  <si>
    <t>7110122</t>
  </si>
  <si>
    <t>PILE LD.TEST-P.C.PILE(12'SQ.)</t>
  </si>
  <si>
    <t>PILE LOAD TEST-PRES.CONC. PILING (12" SQ.)</t>
  </si>
  <si>
    <t>7110125</t>
  </si>
  <si>
    <t>PRESTR. INDEX PILING (12"SQ)</t>
  </si>
  <si>
    <t>PRESTRESSED INDEX PILING (12" SQUARE)</t>
  </si>
  <si>
    <t>7110140</t>
  </si>
  <si>
    <t>PREST. CONC. PILING (14"SQ.)</t>
  </si>
  <si>
    <t>7110141</t>
  </si>
  <si>
    <t>PILE BUILDUP PREPARATION-14"SQ</t>
  </si>
  <si>
    <t>PILE BUILD-UP PREPARATION (14"SQ)</t>
  </si>
  <si>
    <t>7110142</t>
  </si>
  <si>
    <t>PILE LD.TEST-P.C.PILE(14"SQ)</t>
  </si>
  <si>
    <t>PILE LOAD TEST-PRES.CONC. PILING (14" SQ.)</t>
  </si>
  <si>
    <t>7110145</t>
  </si>
  <si>
    <t>PRESTR. INDEX PILING (14"SQ)</t>
  </si>
  <si>
    <t>PRESTRESSED INDEX PILING (14" SQUARE)</t>
  </si>
  <si>
    <t>7110160</t>
  </si>
  <si>
    <t>PREST. CONC. PILING (16"SQ.)</t>
  </si>
  <si>
    <t>7110161</t>
  </si>
  <si>
    <t>PILE BUILDUP PREPARATION-16"SQ</t>
  </si>
  <si>
    <t>PILE BUILD-UP PREPARATION (16"SQ)</t>
  </si>
  <si>
    <t>7110162</t>
  </si>
  <si>
    <t>PILE LD.TEST-P.C.PILE(16"SQ)</t>
  </si>
  <si>
    <t>PILE LOAD TEST-PRES.CONC. PILING (16" SQ.)</t>
  </si>
  <si>
    <t>7110164</t>
  </si>
  <si>
    <t>PREDRILLING FOR PCPILING-16"SQ</t>
  </si>
  <si>
    <t>PREDRILLING FOR PREST. CONC. PILING (16"SQ.)</t>
  </si>
  <si>
    <t>7110165</t>
  </si>
  <si>
    <t>PRESTR. INDEX PILING (16"SQ)</t>
  </si>
  <si>
    <t>PRESTRESSED INDEX PILING (16" SQUARE)</t>
  </si>
  <si>
    <t>7110180</t>
  </si>
  <si>
    <t>PREST. CONC. PILING (18"SQ.)</t>
  </si>
  <si>
    <t>7110181</t>
  </si>
  <si>
    <t>PILE BUILDUP PREPARATION-18"SQ</t>
  </si>
  <si>
    <t>PILE BUILD-UP PREPARATION (18"SQ)</t>
  </si>
  <si>
    <t>7110182</t>
  </si>
  <si>
    <t>PILE LD.TEST-P.C.PILE(18"SQ)</t>
  </si>
  <si>
    <t>PILE LOAD TEST-PRES.CONC. PILING (18" SQ.)</t>
  </si>
  <si>
    <t>7110183</t>
  </si>
  <si>
    <t>DRIVE PCPILE-18SQ-FURN.BY DHPT</t>
  </si>
  <si>
    <t>DRIVE PREST. CONC. PILING - 18" SQ.(FURNISHED BY SCDHPT)</t>
  </si>
  <si>
    <t>7110184</t>
  </si>
  <si>
    <t>PREDRILLING FOR PCPILING-18"SQ</t>
  </si>
  <si>
    <t>PREDRILLING FOR PREST. CONC. PILING (18"SQ.)</t>
  </si>
  <si>
    <t>7110185</t>
  </si>
  <si>
    <t>LD,TRANS&amp;DRIVE PCPILE-18SQ-DOT</t>
  </si>
  <si>
    <t>LOAD,TRANSPORT,&amp;DRIVE PRES.CONC.PILING-18"SQ.(FURN.BY SCDOT)</t>
  </si>
  <si>
    <t>7110186</t>
  </si>
  <si>
    <t>PRESTR. INDEX PILING (18"SQ)</t>
  </si>
  <si>
    <t>PRESTRESSED INDEX PILING (18" SQUARE)</t>
  </si>
  <si>
    <t>7110187</t>
  </si>
  <si>
    <t>LD,TR.&amp;DR.PC IND.PILE-18SQ-DOT</t>
  </si>
  <si>
    <t>LOAD,TRANS.&amp;DRIVE PRES.CONC.INDEX PILE-18"SQ.(FURN.BY SCDOT)</t>
  </si>
  <si>
    <t>7110200</t>
  </si>
  <si>
    <t>PREST. CONC. PILING (20"SQ.)</t>
  </si>
  <si>
    <t>7110201</t>
  </si>
  <si>
    <t>PILE BUILDUP PREPARATION-20"SQ</t>
  </si>
  <si>
    <t>PILE BUILD-UP PREPARATION (20"SQ)</t>
  </si>
  <si>
    <t>7110202</t>
  </si>
  <si>
    <t>PILE LD.TEST-P.C.PILE(20"SQ)</t>
  </si>
  <si>
    <t>PILE LOAD TEST-PRES.CONC. PILING (20" SQ.)</t>
  </si>
  <si>
    <t>7110204</t>
  </si>
  <si>
    <t>PREDRILLING FOR PCPILING-20"SQ</t>
  </si>
  <si>
    <t>PREDRILLING FOR PREST. CONC. PILING (20"SQ.)</t>
  </si>
  <si>
    <t>7110205</t>
  </si>
  <si>
    <t>PRESTR. INDEX PILING (20"SQ)</t>
  </si>
  <si>
    <t>PRESTRESSED INDEX PILING (20" SQUARE)</t>
  </si>
  <si>
    <t>7110240</t>
  </si>
  <si>
    <t>PREST. CONC. PILING (24"SQ.)</t>
  </si>
  <si>
    <t>7110241</t>
  </si>
  <si>
    <t>PILE BUILDUP PREPARATION-24"SQ</t>
  </si>
  <si>
    <t>PILE BUILD-UP PREPARATION (24"SQ)</t>
  </si>
  <si>
    <t>7110242</t>
  </si>
  <si>
    <t>PILE LD.TEST-P.C.PILE(24"SQ)</t>
  </si>
  <si>
    <t>PILE LOAD TEST-PRES.CONC. PILING (24" SQ.)</t>
  </si>
  <si>
    <t>7110244</t>
  </si>
  <si>
    <t>PREDRILLING FOR PCPILING-24"SQ</t>
  </si>
  <si>
    <t>PREDRILLING FOR PREST. CONC. PILING (24"SQ.)</t>
  </si>
  <si>
    <t>7110245</t>
  </si>
  <si>
    <t>PRESTR. INDEX PILING (24"SQ)</t>
  </si>
  <si>
    <t>PRESTRESSED INDEX PILING (24" SQUARE)</t>
  </si>
  <si>
    <t>7110440</t>
  </si>
  <si>
    <t>PRESTR.CONC.OCTAGON PILING-18"</t>
  </si>
  <si>
    <t>PRESTRESSED CONCRETE OCTAGONAL PILING - 18"</t>
  </si>
  <si>
    <t>7110441</t>
  </si>
  <si>
    <t>PC OCTAG.PILE BUILDUP PREP-18"</t>
  </si>
  <si>
    <t>PRESTRESSED CONC. OCTAGONAL PILE BUILD-UP PREPARATION (18")</t>
  </si>
  <si>
    <t>7110442</t>
  </si>
  <si>
    <t>PILE LD.TEST-P.C.OCT.PILE-18"</t>
  </si>
  <si>
    <t>PILE LOAD TEST-PRESTRESSED CONCRETE OCTAGONAL PILE - 18"</t>
  </si>
  <si>
    <t>7110445</t>
  </si>
  <si>
    <t>PRESTR.INDEX PILING(18"OCTAG.)</t>
  </si>
  <si>
    <t>PRESTRESSED INDEX PILING (18" OCTAGONAL)</t>
  </si>
  <si>
    <t>7110460</t>
  </si>
  <si>
    <t>PRESTR.CONC.OCTAGON PILING-24"</t>
  </si>
  <si>
    <t>PRESTRESSED CONCRETE OCTAGONAL PILING - 24"</t>
  </si>
  <si>
    <t>7110461</t>
  </si>
  <si>
    <t>PC OCTAG.PILE BUILDUP PREP-24"</t>
  </si>
  <si>
    <t>PRESTRESSED CONC. OCTAGONAL PILE BUILD-UP PREPARATION (24")</t>
  </si>
  <si>
    <t>7110462</t>
  </si>
  <si>
    <t>PILE LD.TEST-P.C.OCT.PILE-24"</t>
  </si>
  <si>
    <t>PILE LOAD TEST-PRESTESSED CONCRETE OCTAGONAL PILE - 24"</t>
  </si>
  <si>
    <t>7110465</t>
  </si>
  <si>
    <t>PRESTR.INDEX PILING(24"OCTAG.)</t>
  </si>
  <si>
    <t>PRESTRESSED INDEX PILING (24" OCTAGONAL)</t>
  </si>
  <si>
    <t>7110466</t>
  </si>
  <si>
    <t>PRES.CONC.OCTAGON PILE(T-A)24"</t>
  </si>
  <si>
    <t>PRESTRESSED CONCRETE OCTAGONAL PILING - TYPE A - 24"</t>
  </si>
  <si>
    <t>7110900</t>
  </si>
  <si>
    <t>BITUMEN COAT. ON CONC. PILES</t>
  </si>
  <si>
    <t>BITUMEN COATING ON CONCRETE PILES</t>
  </si>
  <si>
    <t>SF</t>
  </si>
  <si>
    <t>7110910</t>
  </si>
  <si>
    <t>BITUMEN COATING ON STEEL PILES</t>
  </si>
  <si>
    <t>7111105</t>
  </si>
  <si>
    <t>PRESTRESSED PILE POINT(HP8X36)</t>
  </si>
  <si>
    <t>PRESTRESSED PILE POINT (HP8X36) PRESTR. PILE POINT (HP8X36)</t>
  </si>
  <si>
    <t>7111106</t>
  </si>
  <si>
    <t>PRESTRESSED PILE POINT (W8X58)</t>
  </si>
  <si>
    <t>7111110</t>
  </si>
  <si>
    <t>PRESTRESSED PILE POINT-HP10X42</t>
  </si>
  <si>
    <t>PRESTRESSED PILE POINT (HP10X42)</t>
  </si>
  <si>
    <t>7111115</t>
  </si>
  <si>
    <t>PRESTRESSED PILE POINT-HP10X57</t>
  </si>
  <si>
    <t>PRESTRESSED PILE POINT (HP10X57)</t>
  </si>
  <si>
    <t>7111120</t>
  </si>
  <si>
    <t>PRESTRESSED PILE POINT-HP12X53</t>
  </si>
  <si>
    <t>PRESTRESSED PILE POINT (HP12X53)</t>
  </si>
  <si>
    <t>7111121</t>
  </si>
  <si>
    <t>PRESTR.PILE PNT-HP12X53(GALV)</t>
  </si>
  <si>
    <t>PRESTRESSED PILE POINT (HP12X53) - GALVANIZED</t>
  </si>
  <si>
    <t>7111125</t>
  </si>
  <si>
    <t>PRESTRESSED PILE POINT-HP12X63</t>
  </si>
  <si>
    <t>PRESTRESSED PILE POINT (HP12X63)</t>
  </si>
  <si>
    <t>7111130</t>
  </si>
  <si>
    <t>PRESTRESSED PILE POINT-HP12X74</t>
  </si>
  <si>
    <t>PRESTRESSED PILE POINT (HP12X74)</t>
  </si>
  <si>
    <t>7111135</t>
  </si>
  <si>
    <t>PRESTRESSED PILE POINT-HP12X84</t>
  </si>
  <si>
    <t>PRESTRESSED PILE POINT (HP12X84)</t>
  </si>
  <si>
    <t>7111138</t>
  </si>
  <si>
    <t>PRESTRESSED PILE POINT-HP12X102</t>
  </si>
  <si>
    <t>PRESTRESSED PILE POINT (HP12X102)</t>
  </si>
  <si>
    <t>7111140</t>
  </si>
  <si>
    <t>PRESTRESSED PILE POINT-HP13X60</t>
  </si>
  <si>
    <t>PRESTRESSED PILE POINT (HP13X60)</t>
  </si>
  <si>
    <t>7111145</t>
  </si>
  <si>
    <t>PRESTRESSED PILE POINT-HP13X73</t>
  </si>
  <si>
    <t>PRESTRESSED PILE POINT (HP13X73)</t>
  </si>
  <si>
    <t>7111150</t>
  </si>
  <si>
    <t>PRESTRESSED PILE POINT-HP13X87</t>
  </si>
  <si>
    <t>PRESTRESSED PILE POINT (HP13X87)</t>
  </si>
  <si>
    <t>7111155</t>
  </si>
  <si>
    <t>PRESTRESSED PILE PT-HP13X100</t>
  </si>
  <si>
    <t>PRESTRESSED PILE POINT (HP13X100)</t>
  </si>
  <si>
    <t>7111160</t>
  </si>
  <si>
    <t>PRESTRESSED PILE POINT-HP14X73</t>
  </si>
  <si>
    <t>PRESTRESSED PILE POINT (HP14X73)</t>
  </si>
  <si>
    <t>7111165</t>
  </si>
  <si>
    <t>PRESTRESSED PILE POINT-HP14X89</t>
  </si>
  <si>
    <t>PRESTRESSED PILE POINT (HP14X89)</t>
  </si>
  <si>
    <t>7111170</t>
  </si>
  <si>
    <t>PRESTRESSED PILE PT.- HP14X102</t>
  </si>
  <si>
    <t>PRESTRESSED PILE POINT (HP14X102)</t>
  </si>
  <si>
    <t>7111175</t>
  </si>
  <si>
    <t>PRESTRESSED PILE PT.- HP14X117</t>
  </si>
  <si>
    <t>PRESTRESSED PILE POINT (HP14X117)</t>
  </si>
  <si>
    <t>7111305</t>
  </si>
  <si>
    <t>PREST.PILE PT-6"EX.STRONG PIPE</t>
  </si>
  <si>
    <t>PRESTRESSED PILE POINT (6" EXTRA STRONG PIPE)</t>
  </si>
  <si>
    <t>7111306</t>
  </si>
  <si>
    <t>PRE.PILE PT-6"DBL-EX.STRG.PIPE</t>
  </si>
  <si>
    <t>PRESTRESSED PILE POINT (6" DOUBLE-EXTRA STRONG PIPE)</t>
  </si>
  <si>
    <t>7111310</t>
  </si>
  <si>
    <t>PREST.PILE PT-8"EX.STRONG PIPE</t>
  </si>
  <si>
    <t>PRESTRESSED PILE POINT (8" EXTRA STRONG PIPE)</t>
  </si>
  <si>
    <t>7111311</t>
  </si>
  <si>
    <t>PRE.PILE PT-8"DBL-EX.STRG.PIPE</t>
  </si>
  <si>
    <t>PRESTRESSED PILE POINT (8" DOUBLE-EXTRA STRONG PIPE)</t>
  </si>
  <si>
    <t>7111505</t>
  </si>
  <si>
    <t>REINF. PILE TIPS (HP8X36)</t>
  </si>
  <si>
    <t>7111506</t>
  </si>
  <si>
    <t>PREDRILL.FOR STL.PILING-HP8X36</t>
  </si>
  <si>
    <t>PREDRILLING FOR STEEL PILE (HP8X36)</t>
  </si>
  <si>
    <t>711150A</t>
  </si>
  <si>
    <t>REINF. PILE TIPS (W8X58)</t>
  </si>
  <si>
    <t>7111510</t>
  </si>
  <si>
    <t>REINF. PILE TIPS (HP10 X 42)</t>
  </si>
  <si>
    <t>7111511</t>
  </si>
  <si>
    <t>PREDRILL.FOR STL.PILE-HP10 X42</t>
  </si>
  <si>
    <t>PREDRILLING FOR STEEL PILE (HP10 X 42)</t>
  </si>
  <si>
    <t>7111515</t>
  </si>
  <si>
    <t>REINF. PILE TIPS (HP10 X 57)</t>
  </si>
  <si>
    <t>7111516</t>
  </si>
  <si>
    <t>PREDRILL.FOR STL.PILE-HP10 X57</t>
  </si>
  <si>
    <t>PREDRILLING FOR STEEL PILE (HP10 X 57)</t>
  </si>
  <si>
    <t>7111520</t>
  </si>
  <si>
    <t>REINF. PILE TIPS (HP12 X 53)</t>
  </si>
  <si>
    <t>7111521</t>
  </si>
  <si>
    <t>PREDRILL.FOR STL.PILE-HP12 X53</t>
  </si>
  <si>
    <t>PREDRILLING FOR STEEL PILE (HP12 X 53)</t>
  </si>
  <si>
    <t>7111525</t>
  </si>
  <si>
    <t>REINF. PILE TIPS (HP12 X 63)</t>
  </si>
  <si>
    <t>7111526</t>
  </si>
  <si>
    <t>PREDRILL.FOR STL.PILE-HP12 X63</t>
  </si>
  <si>
    <t>PREDRILLING FOR STEEL PILE (HP12 X 63)</t>
  </si>
  <si>
    <t>7111530</t>
  </si>
  <si>
    <t>REINF. PILE TIPS (HP12 X 74)</t>
  </si>
  <si>
    <t>7111531</t>
  </si>
  <si>
    <t>PREDRILL.FOR STL.PILE-HP12 X74</t>
  </si>
  <si>
    <t>PREDRILLING FOR STEEL PILE (HP12 X 74)</t>
  </si>
  <si>
    <t>7111535</t>
  </si>
  <si>
    <t>REINF. PILE TIPS (HP12 X 84)</t>
  </si>
  <si>
    <t>7111536</t>
  </si>
  <si>
    <t>PREDRILL.FOR STL.PILE-HP12 X84</t>
  </si>
  <si>
    <t>PREDRILLING FOR STEEL PILE (HP12 X 84)</t>
  </si>
  <si>
    <t>7111538</t>
  </si>
  <si>
    <t>REINF. PILE TIPS (HP12 X 102)</t>
  </si>
  <si>
    <t>7111540</t>
  </si>
  <si>
    <t>REINF. PILE TIPS (HP13 X 60)</t>
  </si>
  <si>
    <t>7111541</t>
  </si>
  <si>
    <t>PREDRILL.FOR STL.PILE-HP13 X60</t>
  </si>
  <si>
    <t>PREDRILLING FOR STEEL PILE (HP13 X 60)</t>
  </si>
  <si>
    <t>7111545</t>
  </si>
  <si>
    <t>REINF. PILE TIPS (HP13 X 73)</t>
  </si>
  <si>
    <t>7111546</t>
  </si>
  <si>
    <t>PREDRILL.FOR STL.PILE-HP13 X73</t>
  </si>
  <si>
    <t>PREDRILLING FOR STEEL PILE (HP13 X 73) PREDRILLING FOR STEEL PILE (HP13X73)</t>
  </si>
  <si>
    <t>7111550</t>
  </si>
  <si>
    <t>REINF. PILE TIPS (HP13 X 87)</t>
  </si>
  <si>
    <t>7111551</t>
  </si>
  <si>
    <t>PREDRILL.FOR STL.PILE-HP13X87</t>
  </si>
  <si>
    <t>PREDRILLING FOR STEEL PILE (HP13 X 87)</t>
  </si>
  <si>
    <t>7111555</t>
  </si>
  <si>
    <t>REINF. PILE TIPS (HP13 X 100)</t>
  </si>
  <si>
    <t>7111556</t>
  </si>
  <si>
    <t>PREDRIL.FOR STL.PILE-HP13 X100</t>
  </si>
  <si>
    <t>PREDRILLING FOR STEEL PILE (HP13X100)</t>
  </si>
  <si>
    <t>7111560</t>
  </si>
  <si>
    <t>REINF. PILE TIPS (HP14 X 73)</t>
  </si>
  <si>
    <t>7111561</t>
  </si>
  <si>
    <t>PREDRILL. FOR STL.PILE-HP14X73</t>
  </si>
  <si>
    <t>PREDRILLING FOR STEEL PILE (HP14 X 73)</t>
  </si>
  <si>
    <t>7111565</t>
  </si>
  <si>
    <t>REINF. PILE TIPS (HP14 X 89)</t>
  </si>
  <si>
    <t>7111566</t>
  </si>
  <si>
    <t>PREDRILLING FOR STEEL PILE - HP14X89</t>
  </si>
  <si>
    <t>PREDRILLING FOR STEEL PILE (HP14 X 89)</t>
  </si>
  <si>
    <t>7111570</t>
  </si>
  <si>
    <t>REINF. PILE TIPS (HP14 X 102)</t>
  </si>
  <si>
    <t>7111575</t>
  </si>
  <si>
    <t>REINF. PILE TIPS (HP14 X 117)</t>
  </si>
  <si>
    <t>7111576</t>
  </si>
  <si>
    <t>PREDRILL.FOR STL.PILE-HP14X117</t>
  </si>
  <si>
    <t>PREDRILLING FOR STEEL PILE (HP14 X 117)</t>
  </si>
  <si>
    <t>7111710</t>
  </si>
  <si>
    <t>REINF.PILE TIP(6"EXTRA STRONG)</t>
  </si>
  <si>
    <t>REINFORCED PILE TIP (6" EXTRA STRONG)</t>
  </si>
  <si>
    <t>7111715</t>
  </si>
  <si>
    <t>REINF.PILE TIP(8"EXTRA STRONG)</t>
  </si>
  <si>
    <t>REINFORCED PILE TIP (8" EXTRA STRONG)</t>
  </si>
  <si>
    <t>7111720</t>
  </si>
  <si>
    <t>REINF.PILE TIP-6"DBL.EX.STRNG)</t>
  </si>
  <si>
    <t>REINFORCED PILE TIP (6" DOUBLE EXTRA STRONG)</t>
  </si>
  <si>
    <t>7111725</t>
  </si>
  <si>
    <t>REINF.PILE TIP-8"DBL.EX.STRNG)</t>
  </si>
  <si>
    <t>REINFORCED PILE TIP (8" DOUBLE EXTRA STRONG)</t>
  </si>
  <si>
    <t>7112110</t>
  </si>
  <si>
    <t>STEEL H BEAR PILING(HP8 X 36)</t>
  </si>
  <si>
    <t>STEEL H BEARING PILING (HP8 X 36)</t>
  </si>
  <si>
    <t>7112111</t>
  </si>
  <si>
    <t>PILE LD.TEST-STL.H PILE-HP8X36</t>
  </si>
  <si>
    <t>PILE LOAD TEST-STEEL H BEARING PILING (HP8 X 36)</t>
  </si>
  <si>
    <t>7112112</t>
  </si>
  <si>
    <t>STL.H BEAR INDEX PILE-HP8 X 36</t>
  </si>
  <si>
    <t>STEEL H BEARING INDEX PILING (HP8 X 36)</t>
  </si>
  <si>
    <t>7112113</t>
  </si>
  <si>
    <t>GALV.STL.H BEAR PILE(HP8 X 36)</t>
  </si>
  <si>
    <t>GALVANIZED STEEL H BEARING PILING (HP8 X 36)</t>
  </si>
  <si>
    <t>7112114</t>
  </si>
  <si>
    <t>GALV.STL.H INDEX PILE-HP8 X 36</t>
  </si>
  <si>
    <t>GALVANIZED STEEL H BEARING INDEX PILING (HP8 X 36)</t>
  </si>
  <si>
    <t>7112120</t>
  </si>
  <si>
    <t>STEEL H BEAR PILING(HP10 X 42)</t>
  </si>
  <si>
    <t>STEEL H BEARING PILING (HP10 X 42)</t>
  </si>
  <si>
    <t>7112121</t>
  </si>
  <si>
    <t>PILE LD.TEST STL.H PILE-10X42</t>
  </si>
  <si>
    <t>PILE LOAD TEST-STEEL H BEARING PILING (HP10 X 42)</t>
  </si>
  <si>
    <t>7112122</t>
  </si>
  <si>
    <t>STL.H BEAR INDX PILE-HP10 X42</t>
  </si>
  <si>
    <t>STEEL H BEARING INDEX PILING (HP10 X 42)</t>
  </si>
  <si>
    <t>7112123</t>
  </si>
  <si>
    <t>GALV.STL.H BEAR PILE-HP10 X 42</t>
  </si>
  <si>
    <t>GALVANIZED STEEL H BEARING PILING (HP10 X 42)</t>
  </si>
  <si>
    <t>7112130</t>
  </si>
  <si>
    <t>STEEL H BEAR PILING(HP10 X 57)</t>
  </si>
  <si>
    <t>STEEL H BEARING PILING (HP10 X 57)</t>
  </si>
  <si>
    <t>7112131</t>
  </si>
  <si>
    <t>PILE LD.TEST STL.H PILE-10X57</t>
  </si>
  <si>
    <t>PILE LOAD TEST-STEEL H BEARING PILING (HP10 X 57)</t>
  </si>
  <si>
    <t>7112132</t>
  </si>
  <si>
    <t>STL.H  BEAR.INDEX PILE-HP10X57</t>
  </si>
  <si>
    <t>STEEL H BEARING INDEX PILING (HP10 X 57)</t>
  </si>
  <si>
    <t>7112133</t>
  </si>
  <si>
    <t>GALV.STL.H BEAR PILE-HP10 X 57</t>
  </si>
  <si>
    <t>GALVANIZED STEEL H BEARING PILING (HP10 X 57)</t>
  </si>
  <si>
    <t>7112140</t>
  </si>
  <si>
    <t>STEEL H BEAR.PILING(HP12 X 53)</t>
  </si>
  <si>
    <t>STEEL H BEARING PILING (HP12 X 53)</t>
  </si>
  <si>
    <t>7112141</t>
  </si>
  <si>
    <t>PILE LD.TEST STL.H PILE-12X53</t>
  </si>
  <si>
    <t>PILE LOAD TEST-STEEL H BEARING PILING (HP12 X 53)</t>
  </si>
  <si>
    <t>7112142</t>
  </si>
  <si>
    <t>STL.H BEAR INDX PILE-HP12 X 53</t>
  </si>
  <si>
    <t>STEEL H BEARING INDEX PILING  (HP12 X 53)</t>
  </si>
  <si>
    <t>7112143</t>
  </si>
  <si>
    <t>GALV.STL.H BEAR.PILE-HP12 X 53</t>
  </si>
  <si>
    <t>GALVANIZED STEEL H BEARING PILING (HP12 X 53)</t>
  </si>
  <si>
    <t>7112150</t>
  </si>
  <si>
    <t>STEEL H BEAR PILING(HP12 X 63)</t>
  </si>
  <si>
    <t>STEEL H BEARING PILING (HP12 X 63)</t>
  </si>
  <si>
    <t>7112151</t>
  </si>
  <si>
    <t>PILE LD.TEST STL.H PILE-12X63</t>
  </si>
  <si>
    <t>PILE LOAD TEST-STEEL H BEARING PILING (HP12 X 63)</t>
  </si>
  <si>
    <t>7112152</t>
  </si>
  <si>
    <t>STL.H BEAR INDEX PILE-HP12X63</t>
  </si>
  <si>
    <t>STEEL H BEARING INDEX PILING (HP12X63)</t>
  </si>
  <si>
    <t>7112153</t>
  </si>
  <si>
    <t>GALV.STL.H BEAR PILE-HP12 X 63</t>
  </si>
  <si>
    <t>GALVANIZED STEEL H BEARING PILING (HP12 X 63)</t>
  </si>
  <si>
    <t>7112160</t>
  </si>
  <si>
    <t>STEEL H BEAR PILING(HP12 X 74)</t>
  </si>
  <si>
    <t>STEEL H BEARING PILING (HP12 X 74)</t>
  </si>
  <si>
    <t>7112161</t>
  </si>
  <si>
    <t>PILE LD.TEST STL.H PILE-12X74</t>
  </si>
  <si>
    <t>PILE LOAD TEST-STEEL H BEARING PILING (HP12 X 74)</t>
  </si>
  <si>
    <t>7112162</t>
  </si>
  <si>
    <t>STL.H BEAR INDEX PILE-HP12X74</t>
  </si>
  <si>
    <t>STEEL H BEARING INDEX PILING (HP12X74)</t>
  </si>
  <si>
    <t>7112163</t>
  </si>
  <si>
    <t>GALV.STL.H BEAR PILE-HP12 X 74</t>
  </si>
  <si>
    <t>GALVANIZED STEEL H BEARING PILING (HP12 X 74)</t>
  </si>
  <si>
    <t>7112170</t>
  </si>
  <si>
    <t>STEEL H BEAR PILING(HP12 X 84)</t>
  </si>
  <si>
    <t>STEEL H BEARING PILING (HP12 X 84)</t>
  </si>
  <si>
    <t>7112171</t>
  </si>
  <si>
    <t>PILE LD.TEST STL.H PILE-12X84</t>
  </si>
  <si>
    <t>PILE LOAD TEST-STEEL H BEARING PILING (HP12 X 84)</t>
  </si>
  <si>
    <t>7112172</t>
  </si>
  <si>
    <t>STL.H BEAR INDEX PILE-HP12X84</t>
  </si>
  <si>
    <t>STEEL H BEARING INDEX PILING (HP12X84)</t>
  </si>
  <si>
    <t>7112173</t>
  </si>
  <si>
    <t>GALV. STL.H BEAR PILE-HP12 X84</t>
  </si>
  <si>
    <t>GALVANIZED STEEL H BEARING PILING (HP12 X 84) GALV.</t>
  </si>
  <si>
    <t>7112180</t>
  </si>
  <si>
    <t>STEEL H BEAR PILING(HP13 X 60)</t>
  </si>
  <si>
    <t>STEEL H BEARING PILING (HP13 X 60)</t>
  </si>
  <si>
    <t>7112181</t>
  </si>
  <si>
    <t>PILE LD.TEST STL.H PILE-13X60</t>
  </si>
  <si>
    <t>PILE LOAD TEST-STEEL H BEARING PILING (HP13 X 60)</t>
  </si>
  <si>
    <t>7112182</t>
  </si>
  <si>
    <t>STL.H BEAR INDEX PILE-HP13X60</t>
  </si>
  <si>
    <t>STEEL H BEARING INDEX PILING (HP13X60)</t>
  </si>
  <si>
    <t>7112183</t>
  </si>
  <si>
    <t>GALV. STL.H BEAR PILE-HP13 X60</t>
  </si>
  <si>
    <t>GALVANIZED STEEL H BEARING PILING (HP13 X 60)</t>
  </si>
  <si>
    <t>7112190</t>
  </si>
  <si>
    <t>STEEL H BEAR PILING(HP13 X 73)</t>
  </si>
  <si>
    <t>STEEL H BEARING PILING (HP13 X 73)</t>
  </si>
  <si>
    <t>7112191</t>
  </si>
  <si>
    <t>PILE LD.TEST STL.H PILE-13X73</t>
  </si>
  <si>
    <t>PILE LOAD TEST-STEEL H BEARING PILING (HP13 X 73)</t>
  </si>
  <si>
    <t>7112192</t>
  </si>
  <si>
    <t>STL.H BEAR INDEX PILE-HP13X73</t>
  </si>
  <si>
    <t>STEEL H BEARING INDEX PILING (HP13X73)</t>
  </si>
  <si>
    <t>7112193</t>
  </si>
  <si>
    <t>GALV.STL.H BEAR PILE-HP13 X 73</t>
  </si>
  <si>
    <t>GALVANIZED STEEL H BEARING PILING (HP13 X 73)</t>
  </si>
  <si>
    <t>7112200</t>
  </si>
  <si>
    <t>STEEL H BEAR PILING(HP13 X 87)</t>
  </si>
  <si>
    <t>STEEL H BEARING PILING (HP13 X 87)</t>
  </si>
  <si>
    <t>7112201</t>
  </si>
  <si>
    <t>PILE LD.TEST STL.H PILE-13X87</t>
  </si>
  <si>
    <t>PILE LOAD TEST-STEEL H BEARING PILING (HP13 X 87)</t>
  </si>
  <si>
    <t>7112202</t>
  </si>
  <si>
    <t>STL.H BEAR INDEX PILE-HP13X87</t>
  </si>
  <si>
    <t>STEEL H BEARING INDEX PILING (HP13X87)</t>
  </si>
  <si>
    <t>7112203</t>
  </si>
  <si>
    <t>GALV.STL.H BEAR.PILE-HP13 X 87</t>
  </si>
  <si>
    <t>GALVANIZED STEEL H BEARING PILING (HP13 X 87)</t>
  </si>
  <si>
    <t>7112210</t>
  </si>
  <si>
    <t>STEEL H BEAR PILING(HP13 X100)</t>
  </si>
  <si>
    <t>STEEL H BEARING PILING (HP13 X 100)</t>
  </si>
  <si>
    <t>7112211</t>
  </si>
  <si>
    <t>PILE LD.TEST STL.H PILE-13X100</t>
  </si>
  <si>
    <t>PILE LOAD TEST-STEEL H BEARING PILING (HP13 X 100)</t>
  </si>
  <si>
    <t>7112212</t>
  </si>
  <si>
    <t>STL.H BEAR INDEX PILE-HP13X100</t>
  </si>
  <si>
    <t>STEEL H BEARING INDEX PILING (HP13X100)</t>
  </si>
  <si>
    <t>7112213</t>
  </si>
  <si>
    <t>GALV.STL.H BEAR.PILE-HP13 X100</t>
  </si>
  <si>
    <t>GALVANIZED STEEL H BEARING PILING (HP13 X 100)</t>
  </si>
  <si>
    <t>7112220</t>
  </si>
  <si>
    <t>STEEL H BEAR PILING(HP14 X 73)</t>
  </si>
  <si>
    <t>STEEL H BEARING PILING (HP14 X 73)</t>
  </si>
  <si>
    <t>7112221</t>
  </si>
  <si>
    <t>PILE LD. TEST STL. HP 14 X 73</t>
  </si>
  <si>
    <t>PILE LOAD TEST STEEL HP 14 X 73</t>
  </si>
  <si>
    <t>7112222</t>
  </si>
  <si>
    <t>STL. H.BEAR INDEX PILE-HP14X73</t>
  </si>
  <si>
    <t>STEEL H BEARING INDEX PILING (HP 14 X 73)</t>
  </si>
  <si>
    <t>7112223</t>
  </si>
  <si>
    <t>GALV.STL.H BEAR.PILE-HP14X73</t>
  </si>
  <si>
    <t>GALVANIZED STEEL H BEARING PILING (HP14 X 73)</t>
  </si>
  <si>
    <t>7112224</t>
  </si>
  <si>
    <t>GALSTL.H BEAR.INDXPILE-HP14X73</t>
  </si>
  <si>
    <t>GALVANIZED STEEL H BEARING INDEX PILING (HP14 X 73)</t>
  </si>
  <si>
    <t>7112230</t>
  </si>
  <si>
    <t>STEEL H BEAR PILING(HP14 X 89)</t>
  </si>
  <si>
    <t>STEEL H BEARING PILING (HP14 X 89)</t>
  </si>
  <si>
    <t>7112231</t>
  </si>
  <si>
    <t>PILE LD.TEST STL.H PILE-14X89</t>
  </si>
  <si>
    <t>PILE LOAD TEST-STEEL H BEARING PILING (HP14 X 89)</t>
  </si>
  <si>
    <t>7112232</t>
  </si>
  <si>
    <t>STL.H BEAR INDEX PILE-HP14 X89</t>
  </si>
  <si>
    <t>STEEL H BEARING INDEX PILING (HP14 X 89)</t>
  </si>
  <si>
    <t>7112233</t>
  </si>
  <si>
    <t>GALV.STL H BEAR PILE-HP14 X 89</t>
  </si>
  <si>
    <t>GALVANIZED STEEL H BEARING PILING (HP14 X 89)</t>
  </si>
  <si>
    <t>7112234</t>
  </si>
  <si>
    <t>GALV.STL.H INDEX PILE-HP14 X89</t>
  </si>
  <si>
    <t>GALVANIZED STEEL H BEARING INDEX PILING (HP14 X 89)</t>
  </si>
  <si>
    <t>7112240</t>
  </si>
  <si>
    <t>STEEL H BEAR PILING(HP14X 102)</t>
  </si>
  <si>
    <t>STEEL H BEARING PILING (HP14 X 102)</t>
  </si>
  <si>
    <t>7112241</t>
  </si>
  <si>
    <t>PILE LD.TEST STL.H PILE-14X102</t>
  </si>
  <si>
    <t>PILE LOAD TEST-STEEL H BEARING PILING (HP14 X 102)</t>
  </si>
  <si>
    <t>7112242</t>
  </si>
  <si>
    <t>STL.H BEAR INDEX PILE-HP14X102</t>
  </si>
  <si>
    <t>STEEL H BEARING INDEX PILING (HP14X 102)</t>
  </si>
  <si>
    <t>7112243</t>
  </si>
  <si>
    <t>GALV.STL.H BEAR PILE-HP14X 102</t>
  </si>
  <si>
    <t>GALVANIZED STEEL H BEARING PILING (HP14 X 102)</t>
  </si>
  <si>
    <t>7112244</t>
  </si>
  <si>
    <t>GALV.STL.H INDEX PILE-HP14X102</t>
  </si>
  <si>
    <t>GALVANIZED STEEL H BEARING INDEX PILING (HP14X 102)</t>
  </si>
  <si>
    <t>7112250</t>
  </si>
  <si>
    <t>STEEL H BEAR PILING(HP14X 117)</t>
  </si>
  <si>
    <t>STEEL H BEARING PILING (HP14 X 117)</t>
  </si>
  <si>
    <t>7112251</t>
  </si>
  <si>
    <t>PILE LD.TEST STL.H PILE-14X117</t>
  </si>
  <si>
    <t>PILE LOAD TEST-STEEL H BEARING PILING (HP14 X 117)</t>
  </si>
  <si>
    <t>7112252</t>
  </si>
  <si>
    <t>STL.H BEAR INDEX PILE-HP14X117</t>
  </si>
  <si>
    <t>STEEL H BEARING INDEX PILING (HP14X 117)</t>
  </si>
  <si>
    <t>7112253</t>
  </si>
  <si>
    <t>GALV.STL.H BEAR PILE-HP14X 117</t>
  </si>
  <si>
    <t>GALVANIZED STEEL H BEARING PILING (HP14 X 117)</t>
  </si>
  <si>
    <t>7112254</t>
  </si>
  <si>
    <t>GALV.STL.H INDEX PILE-HP14X117</t>
  </si>
  <si>
    <t>GALVANIZED STEEL H BEARING INDEX PILING (HP14X 117)</t>
  </si>
  <si>
    <t>7112450</t>
  </si>
  <si>
    <t>STEEL H BEAR PILING(HP18X 204)</t>
  </si>
  <si>
    <t>STEEL H BEARING PILING (HP18 X 204)</t>
  </si>
  <si>
    <t>7112451</t>
  </si>
  <si>
    <t>PILE LD.TEST STL.H PILE-18X204</t>
  </si>
  <si>
    <t>PILE LOAD TEST-STEEL H BEARING PILING (HP18 X 204)</t>
  </si>
  <si>
    <t>7112452</t>
  </si>
  <si>
    <t>STL.H BEAR INDEX PILE-HP18X204</t>
  </si>
  <si>
    <t>STEEL H BEARING INDEX PILING (HP18X 204)</t>
  </si>
  <si>
    <t>7113120</t>
  </si>
  <si>
    <t>STEEL PIPE PILING(12"DIAMETER)</t>
  </si>
  <si>
    <t>STEEL PIPE PILING (12" DIAMETER)</t>
  </si>
  <si>
    <t>7113121</t>
  </si>
  <si>
    <t>PILE LD.TEST STL.PIPE PILE-12"</t>
  </si>
  <si>
    <t>PILE LOAD TEST-STEEL PIPE PILING (12" DIAMETER)</t>
  </si>
  <si>
    <t>7113122</t>
  </si>
  <si>
    <t>STL.PIPE INDEX PILING(12"DIAM)</t>
  </si>
  <si>
    <t>STEEL PIPE INDEX PILING (12" DIAMETER)</t>
  </si>
  <si>
    <t>7113134</t>
  </si>
  <si>
    <t>STEEL PIPE PILING(12"X 0.5")</t>
  </si>
  <si>
    <t>STEEL PIPE PILING (12" DIAMETER X O.5" WALL THICKNESS)</t>
  </si>
  <si>
    <t>7113140</t>
  </si>
  <si>
    <t>STEEL PIPE PILING(14"DIAMETER)</t>
  </si>
  <si>
    <t>STEEL PIPE PILING (14" DIAMETER)</t>
  </si>
  <si>
    <t>7113141</t>
  </si>
  <si>
    <t>PILE LD.TEST STL.PIPE PILE-14"</t>
  </si>
  <si>
    <t>PILE LOAD TEST-STEEL PIPE PILING (14" DIAMETER)</t>
  </si>
  <si>
    <t>7113142</t>
  </si>
  <si>
    <t>STL.PIPE INDEX PILING(14"DIAM)</t>
  </si>
  <si>
    <t>STEEL PIPE INDEX PILING (14" DIAMETER)</t>
  </si>
  <si>
    <t>7113145</t>
  </si>
  <si>
    <t>PREDRILL./STL.PIPE PILE(14"D.)</t>
  </si>
  <si>
    <t>PREDRILLING FOR STEEL PIPE PILING (14" DIAMETER)</t>
  </si>
  <si>
    <t>7113160</t>
  </si>
  <si>
    <t>STEEL PIPE PILING(16"DIAMETER)</t>
  </si>
  <si>
    <t>STEEL PIPE PILING (16" DIAMETER)</t>
  </si>
  <si>
    <t>7113161</t>
  </si>
  <si>
    <t>PILE LD.TEST STL.PIPE PILE-16"</t>
  </si>
  <si>
    <t>PILE LOAD TEST-STEEL PIPE PILING (16" DIAMETER)</t>
  </si>
  <si>
    <t>7113162</t>
  </si>
  <si>
    <t>STL.PIPE INDEX PILING(16"DIAM)</t>
  </si>
  <si>
    <t>STEEL PIPE INDEX PILING (16" DIAMETER)</t>
  </si>
  <si>
    <t>7113165</t>
  </si>
  <si>
    <t>PREDRILL./STL.PIPE PILE(16"D.)</t>
  </si>
  <si>
    <t>PREDRILLING FOR STEEL PIPE PILING (16" DIAMETER)</t>
  </si>
  <si>
    <t>7113180</t>
  </si>
  <si>
    <t>STEEL PIPE PILING(18"DIAMETER)</t>
  </si>
  <si>
    <t>STEEL PIPE PILING (18" DIAMETER)</t>
  </si>
  <si>
    <t>7113181</t>
  </si>
  <si>
    <t>PILE LD.TEST STL.PIPE PILE-18"</t>
  </si>
  <si>
    <t>PILE LOAD TEST-STEEL PIPE PILING (18" DIAMETER)</t>
  </si>
  <si>
    <t>7113182</t>
  </si>
  <si>
    <t>STL.PIPE INDEX PILING(18"DIAM)</t>
  </si>
  <si>
    <t>STEEL PIPE INDEX PILING (18" DIAMETER)</t>
  </si>
  <si>
    <t>7113185</t>
  </si>
  <si>
    <t>PREDRILL./STL.PIPE PILE(18"DIAM)</t>
  </si>
  <si>
    <t>PREDRILLING FOR STEEL PIPE PILING (18" DIAMETER)</t>
  </si>
  <si>
    <t>7113189</t>
  </si>
  <si>
    <t>OPEN-ENDED STEEL TIP/PIPE PILE-18"D</t>
  </si>
  <si>
    <t>OPEN-ENDED STEEL PILE TIP FOR STEEL PIPE PILING (18" DIAMETER)</t>
  </si>
  <si>
    <t>7113190</t>
  </si>
  <si>
    <t>CONICAL STL.TIP/PIPE PILE-18"D</t>
  </si>
  <si>
    <t>CONICAL STEEL PILE TIP FOR STEEL PIPE PILING (18" DIAMETER)</t>
  </si>
  <si>
    <t>7113200</t>
  </si>
  <si>
    <t>STEEL PIPE PILING(20"DIAMETER)</t>
  </si>
  <si>
    <t>STEEL PIPE PILING (20" DIAMETER)</t>
  </si>
  <si>
    <t>7113201</t>
  </si>
  <si>
    <t>PILE LD.TEST STL.PIPE PILE-20"</t>
  </si>
  <si>
    <t>PILE LOAD TEST-STEEL PIPE PILING (20" DIAMETER)</t>
  </si>
  <si>
    <t>7113202</t>
  </si>
  <si>
    <t>STL.PIPE INDEX PILING(20"DIAM)</t>
  </si>
  <si>
    <t>STEEL PIPE INDEX PILING (20" DIAMETER)</t>
  </si>
  <si>
    <t>7113205</t>
  </si>
  <si>
    <t>PREDRILL./STL.PIPE PILE(20"D.)</t>
  </si>
  <si>
    <t>PREDRILLING FOR STEEL PIPE PILING (20" DIAMETER)</t>
  </si>
  <si>
    <t>7113240</t>
  </si>
  <si>
    <t>STEEL PIPE PILING(24"DIAMETER)</t>
  </si>
  <si>
    <t>STEEL PIPE PILING (24" DIAMETER)</t>
  </si>
  <si>
    <t>7113241</t>
  </si>
  <si>
    <t>PILE LD.TEST STL.PIPE PILE-24"</t>
  </si>
  <si>
    <t>PILE LOAD TEST-STEEL PIPE PILING (24" DIAMETER)</t>
  </si>
  <si>
    <t>7113242</t>
  </si>
  <si>
    <t>STL.PIPE INDEX PILING(24"DIAM)</t>
  </si>
  <si>
    <t>STEEL PIPE INDEX PILING (24" DIAMETER)</t>
  </si>
  <si>
    <t>7113260</t>
  </si>
  <si>
    <t>STEEL PIPE PILING(26"DIAMETER)</t>
  </si>
  <si>
    <t>STEEL PIPE PILING (26" DIAMETER)</t>
  </si>
  <si>
    <t>7113261</t>
  </si>
  <si>
    <t>PILE LD.TEST STL.PIPE PILE-26"</t>
  </si>
  <si>
    <t>PILE LOAD TEST-STEEL PIPE PILING (26" DIAMETER)</t>
  </si>
  <si>
    <t>7113262</t>
  </si>
  <si>
    <t>STL.PIPE INDEX PILING(26"DIAM)</t>
  </si>
  <si>
    <t>STEEL PIPE INDEX PILING (26" DIAMETER)</t>
  </si>
  <si>
    <t>7113480</t>
  </si>
  <si>
    <t>STEEL PIPE PILING(48"DIAMETER)</t>
  </si>
  <si>
    <t>STEEL PIPE PILING (48" DIAMETER)</t>
  </si>
  <si>
    <t>7113482</t>
  </si>
  <si>
    <t>STL.PIPE INDEX PILING(48"DIAM)</t>
  </si>
  <si>
    <t>STEEL PIPE INDEX PILING (48" DIAMETER)</t>
  </si>
  <si>
    <t>7113720</t>
  </si>
  <si>
    <t>STEEL PIPE PILING(72"DIAMETER)</t>
  </si>
  <si>
    <t>STEEL PIPE PILING (72" DIAMETER)</t>
  </si>
  <si>
    <t>7114000</t>
  </si>
  <si>
    <t>MICROPILE SET-UP</t>
  </si>
  <si>
    <t>7114010</t>
  </si>
  <si>
    <t>MICROPILES (SOIL)</t>
  </si>
  <si>
    <t>MICROPILES INSTALLED IN SOIL</t>
  </si>
  <si>
    <t>7114020</t>
  </si>
  <si>
    <t>MICROPILES (ROCK)</t>
  </si>
  <si>
    <t>MICROPILES INSTALLED IN ROCK</t>
  </si>
  <si>
    <t>7114030</t>
  </si>
  <si>
    <t>VERIFICATION LOAD TEST</t>
  </si>
  <si>
    <t>7114040</t>
  </si>
  <si>
    <t>PROOF LOAD TEST</t>
  </si>
  <si>
    <t>7119000</t>
  </si>
  <si>
    <t>UNTREATED TIMBER PILING</t>
  </si>
  <si>
    <t>7119100</t>
  </si>
  <si>
    <t>TREATED TIMBER PILING</t>
  </si>
  <si>
    <t>7119101</t>
  </si>
  <si>
    <t>PILE LD.TEST-T.T.PILE(12"SQ.)</t>
  </si>
  <si>
    <t>PILING PILE LOAD TEST - TREATED TIMBER PILING (12" SQ.)</t>
  </si>
  <si>
    <t>Pay Item</t>
  </si>
  <si>
    <t>Short Description</t>
  </si>
  <si>
    <t>Long Description</t>
  </si>
  <si>
    <t>Unit</t>
  </si>
  <si>
    <t>Weighted Unit Cost</t>
  </si>
  <si>
    <t>Project ID:</t>
  </si>
  <si>
    <t>Latitude:</t>
  </si>
  <si>
    <t>Route:</t>
  </si>
  <si>
    <t>County:</t>
  </si>
  <si>
    <t>07 - Beaufort</t>
  </si>
  <si>
    <t>Longitude:</t>
  </si>
  <si>
    <t>Project:</t>
  </si>
  <si>
    <t>County</t>
  </si>
  <si>
    <t>01 - Abbeville</t>
  </si>
  <si>
    <t>02 - Aiken</t>
  </si>
  <si>
    <t>03 - Allendale</t>
  </si>
  <si>
    <t>04 - Anderson</t>
  </si>
  <si>
    <t>05 - Bamberg</t>
  </si>
  <si>
    <t>06 - Barnwell</t>
  </si>
  <si>
    <t>08 - Berkeley</t>
  </si>
  <si>
    <t>09 - Calhoun</t>
  </si>
  <si>
    <t>10 - Charleston</t>
  </si>
  <si>
    <t>11 - Cherokee</t>
  </si>
  <si>
    <t>12 - Chester</t>
  </si>
  <si>
    <t>13 - Chesterfield</t>
  </si>
  <si>
    <t>14 - Clarendon</t>
  </si>
  <si>
    <t>15 - Colleton</t>
  </si>
  <si>
    <t>16 - Darlington</t>
  </si>
  <si>
    <t>17 - Dillon</t>
  </si>
  <si>
    <t>18 - Dorchester</t>
  </si>
  <si>
    <t>19 - Edgefield</t>
  </si>
  <si>
    <t>20 - Fairfield</t>
  </si>
  <si>
    <t>21 - Florence</t>
  </si>
  <si>
    <t>22 - Georgetown</t>
  </si>
  <si>
    <t>23 - Greenville</t>
  </si>
  <si>
    <t>24 - Greenwood</t>
  </si>
  <si>
    <t>25 - Hampton</t>
  </si>
  <si>
    <t>26 - Horry</t>
  </si>
  <si>
    <t>27 - Jasper</t>
  </si>
  <si>
    <t>28 - Kershaw</t>
  </si>
  <si>
    <t>29 - Lancaster</t>
  </si>
  <si>
    <t>30 - Laurens</t>
  </si>
  <si>
    <t>31 - Lee</t>
  </si>
  <si>
    <t>32 - Lexington</t>
  </si>
  <si>
    <t>33 - McCormick</t>
  </si>
  <si>
    <t>34 - Marion</t>
  </si>
  <si>
    <t>35 - Marlboro</t>
  </si>
  <si>
    <t>36 - Newberry</t>
  </si>
  <si>
    <t>37 - Oconee</t>
  </si>
  <si>
    <t>38 - Orangeburg</t>
  </si>
  <si>
    <t>39 - Pickens</t>
  </si>
  <si>
    <t>40 - Richland</t>
  </si>
  <si>
    <t>41 - Saluda</t>
  </si>
  <si>
    <t>42 - Spartanburg</t>
  </si>
  <si>
    <t>43 - Sumter</t>
  </si>
  <si>
    <t>44 - Union</t>
  </si>
  <si>
    <t>45 - Williamsburg</t>
  </si>
  <si>
    <t>46 - York</t>
  </si>
  <si>
    <t>PDA vs No PDA</t>
  </si>
  <si>
    <t>Bridge Information:</t>
  </si>
  <si>
    <t>Length:</t>
  </si>
  <si>
    <t>Width:</t>
  </si>
  <si>
    <t>No. Spans:</t>
  </si>
  <si>
    <t>Pay Item No:</t>
  </si>
  <si>
    <t>feet</t>
  </si>
  <si>
    <t>US 17</t>
  </si>
  <si>
    <t>Bridge on Line 5 Ramp over Line 1 Loop at Interchange of Harrelson Blvd &amp; US 17</t>
  </si>
  <si>
    <t>Long Description:</t>
  </si>
  <si>
    <t>Designer:</t>
  </si>
  <si>
    <t>N. Harman - Support</t>
  </si>
  <si>
    <t>Date:</t>
  </si>
  <si>
    <t>ft</t>
  </si>
  <si>
    <t>End Bent Pile Information</t>
  </si>
  <si>
    <t>Interior Bent Pile Information</t>
  </si>
  <si>
    <t>PDA</t>
  </si>
  <si>
    <t>PDA Foundation Integrity &amp; Capacity Testing</t>
  </si>
  <si>
    <t>Task</t>
  </si>
  <si>
    <t>Measurement Unit</t>
  </si>
  <si>
    <t>PDA Testing</t>
  </si>
  <si>
    <t>PDA Reporting</t>
  </si>
  <si>
    <t>Unit Rate</t>
  </si>
  <si>
    <t>Quantity</t>
  </si>
  <si>
    <t>Total</t>
  </si>
  <si>
    <t>Equipment</t>
  </si>
  <si>
    <t>Pile Driving Analyzer (PDA)</t>
  </si>
  <si>
    <t>per day</t>
  </si>
  <si>
    <t>per mile</t>
  </si>
  <si>
    <t>Staff</t>
  </si>
  <si>
    <t>Principal (P.E.)</t>
  </si>
  <si>
    <t>per hour</t>
  </si>
  <si>
    <t>Sr. Project Manager (P. E.)</t>
  </si>
  <si>
    <t>Project Manager (P.E.)</t>
  </si>
  <si>
    <t>Engineer (P.E.)</t>
  </si>
  <si>
    <t>Jr. Engineer (E.I.T.)</t>
  </si>
  <si>
    <t>Engineering Tech./Draftsman</t>
  </si>
  <si>
    <t>Administrative Assistant</t>
  </si>
  <si>
    <t>Number of Trips</t>
  </si>
  <si>
    <t>Number of Reports</t>
  </si>
  <si>
    <t>PDA Testing Total</t>
  </si>
  <si>
    <t>PDA Report Total</t>
  </si>
  <si>
    <t>F&amp;ME</t>
  </si>
  <si>
    <t>S&amp;ME</t>
  </si>
  <si>
    <t>Terracon</t>
  </si>
  <si>
    <t>Description</t>
  </si>
  <si>
    <t>Rate</t>
  </si>
  <si>
    <t>Staff:</t>
  </si>
  <si>
    <t>Principal (PE)</t>
  </si>
  <si>
    <t>Senior PM (PE)</t>
  </si>
  <si>
    <t>Engineer (PE)</t>
  </si>
  <si>
    <t>Jr Engineer (EIT)</t>
  </si>
  <si>
    <t>Eng. Tech./Draftsman</t>
  </si>
  <si>
    <t>Admin Assistant</t>
  </si>
  <si>
    <t>Directs:</t>
  </si>
  <si>
    <t>Mileage</t>
  </si>
  <si>
    <t>Lodging</t>
  </si>
  <si>
    <t>GSA rate</t>
  </si>
  <si>
    <t>Equipment:</t>
  </si>
  <si>
    <t>Subtotal per PDA Test</t>
  </si>
  <si>
    <r>
      <rPr>
        <b/>
        <sz val="11"/>
        <color theme="1"/>
        <rFont val="Arial"/>
        <family val="2"/>
      </rPr>
      <t>Subtotal per PDA Repor</t>
    </r>
    <r>
      <rPr>
        <sz val="11"/>
        <color theme="1"/>
        <rFont val="Arial"/>
        <family val="2"/>
      </rPr>
      <t>t</t>
    </r>
  </si>
  <si>
    <t>Pile Cost:</t>
  </si>
  <si>
    <t>PDA Cost:</t>
  </si>
  <si>
    <t>PDA Testing Total:</t>
  </si>
  <si>
    <t>PDA Reporting Total:</t>
  </si>
  <si>
    <t>Number of PDA Setups:</t>
  </si>
  <si>
    <t>Cost per PDA Setup:</t>
  </si>
  <si>
    <t>PDA Testing Setup Total:</t>
  </si>
  <si>
    <t>Total Cost of PDA:</t>
  </si>
  <si>
    <t>Pile Length:</t>
  </si>
  <si>
    <t>Total Number of Piles:</t>
  </si>
  <si>
    <t>Total Length of Piling:</t>
  </si>
  <si>
    <t>Cost per foot of pile:</t>
  </si>
  <si>
    <t>Total Cost of Piling:</t>
  </si>
  <si>
    <t>Total Cost of PDA and Piling:</t>
  </si>
  <si>
    <t>Total Cost of Piling w/o PDA:</t>
  </si>
  <si>
    <t>No Existing Pile per foot Costs:</t>
  </si>
  <si>
    <t>End Bent</t>
  </si>
  <si>
    <t>Interior Bent</t>
  </si>
  <si>
    <t>Cost of Pile Driving Set-Up:</t>
  </si>
  <si>
    <t>Pile Driving Set-Up:</t>
  </si>
  <si>
    <t>Total Cost of Pile Driving Set-Up:</t>
  </si>
  <si>
    <t>Number of Days for Pile Driving:</t>
  </si>
  <si>
    <t>Total Construction Cost of Pile Driving:</t>
  </si>
  <si>
    <t>Subtotal Construction Cost:</t>
  </si>
  <si>
    <t>Total Pile w/o PDA + Construction Cost:</t>
  </si>
  <si>
    <t>Total Pile w/ PDA + Construction Cost:</t>
  </si>
  <si>
    <t>Cost Savings:</t>
  </si>
  <si>
    <t>w/o PDA</t>
  </si>
  <si>
    <t>w/ PDA</t>
  </si>
  <si>
    <t>Construction Time Cost:</t>
  </si>
  <si>
    <t>Pile Construction Cost</t>
  </si>
  <si>
    <t>Production Piling</t>
  </si>
  <si>
    <t>Index Piling</t>
  </si>
  <si>
    <t>Construction Costs:</t>
  </si>
  <si>
    <t>Number of piles per bent * Number of bents</t>
  </si>
  <si>
    <t>(Number of piles per bent * Number of bents)-Number of Index Piles</t>
  </si>
  <si>
    <t>Includes PDAs on Production and Index Piling</t>
  </si>
  <si>
    <t>time for soil setup, report, pile fabrication</t>
  </si>
  <si>
    <t>Use this Section if the pile selected has no cost information available.</t>
  </si>
  <si>
    <t>Source of Costs:</t>
  </si>
  <si>
    <t>XYZ Contractor</t>
  </si>
  <si>
    <t>No. Bents</t>
  </si>
  <si>
    <t>Pile Point Long Description:</t>
  </si>
  <si>
    <t>Cost per foot of pile point:</t>
  </si>
  <si>
    <t>Pile Point Length:</t>
  </si>
  <si>
    <t>Total Length of Pile Point</t>
  </si>
  <si>
    <t>Pile Long Description:</t>
  </si>
  <si>
    <t>-</t>
  </si>
  <si>
    <t>No. of Piles per Bent:</t>
  </si>
  <si>
    <t>This Spreadsheet assumes that all Index Piling is incorporated into Structure.</t>
  </si>
  <si>
    <t>NOTES:</t>
  </si>
  <si>
    <t>This Spreadsheet assumes that cost of Index Piling is same as Production Piling (prestressed pile points only)</t>
  </si>
  <si>
    <t>Reese</t>
  </si>
  <si>
    <t>Calculations assume minimum of 2 days to install piles on a single span bridge</t>
  </si>
  <si>
    <t>PDA not recommended with total pile footage less than 1000 linear feet w/o PDA</t>
  </si>
  <si>
    <t>Requires input</t>
  </si>
  <si>
    <t>Project Manager (PE)</t>
  </si>
  <si>
    <t>2019 On-Call Contract</t>
  </si>
  <si>
    <t>Calculations assume an average of 200 lf of pile driven per day</t>
  </si>
  <si>
    <t>Adjusted for 5 piles per bent and 40 lf per pile</t>
  </si>
  <si>
    <t>(higher cost due risk of down time)</t>
  </si>
  <si>
    <t>Index Pile Long Description:</t>
  </si>
  <si>
    <t>Cost per foot of index pile:</t>
  </si>
  <si>
    <r>
      <t>Construction Cost per Day</t>
    </r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>:</t>
    </r>
  </si>
  <si>
    <r>
      <t>Construction Cost per Day of Pile Driving</t>
    </r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>: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</si>
  <si>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These costs have been established by the SCDOT PCS/GDS.</t>
    </r>
  </si>
  <si>
    <t>Dates Covered</t>
  </si>
  <si>
    <t>Federal</t>
  </si>
  <si>
    <t>Bams Number</t>
  </si>
  <si>
    <t>Project Funding</t>
  </si>
  <si>
    <t>Low Bid</t>
  </si>
  <si>
    <t>Letting Date</t>
  </si>
  <si>
    <t>STEEL H BEARING INDEX PILING (HP12 X 53)</t>
  </si>
  <si>
    <t>04/12/116</t>
  </si>
  <si>
    <t>12/14/2021</t>
  </si>
  <si>
    <t>04/12/2022</t>
  </si>
  <si>
    <t>05/12/2022</t>
  </si>
  <si>
    <t>09/13/2022</t>
  </si>
  <si>
    <t>11/08/2022</t>
  </si>
  <si>
    <t>03/08/2022</t>
  </si>
  <si>
    <t>07/12/2022</t>
  </si>
  <si>
    <t>SCDOT v1.1 - 03/10/2022; Pile Prices as of 12/31/2022</t>
  </si>
  <si>
    <t>ICE</t>
  </si>
  <si>
    <t>Insight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</si>
  <si>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The costs developed by this spreadsheet reflect actual construction practice and don't reflect the theoretical requirements contained in the SCDOT GDM.  These costs have been established by the SCDOT OES/GDS.</t>
    </r>
  </si>
  <si>
    <r>
      <t>PDA TESTING SERVICES ESTIMATE WORKSHEET</t>
    </r>
    <r>
      <rPr>
        <b/>
        <vertAlign val="superscript"/>
        <sz val="18"/>
        <color theme="1"/>
        <rFont val="Calibri"/>
        <family val="2"/>
        <scheme val="minor"/>
      </rPr>
      <t>1,2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</si>
  <si>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These costs are effective until:</t>
    </r>
  </si>
  <si>
    <t xml:space="preserve">Effective until: </t>
  </si>
  <si>
    <t>IRS mileage effective:</t>
  </si>
  <si>
    <r>
      <t>Mileage (IRS Rates)</t>
    </r>
    <r>
      <rPr>
        <b/>
        <vertAlign val="superscript"/>
        <sz val="11"/>
        <color theme="1"/>
        <rFont val="Arial"/>
        <family val="2"/>
      </rPr>
      <t>3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</si>
  <si>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Mileage rates effective from: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</si>
</sst>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;\$#,##0.00"/>
    <numFmt numFmtId="165" formatCode="0.0000"/>
    <numFmt numFmtId="166" formatCode="&quot;$&quot;#,##0.00"/>
    <numFmt numFmtId="167" formatCode="_(* #,##0_);_(* \(#,##0\);_(* &quot;-&quot;??_);_(@_)"/>
    <numFmt numFmtId="168" formatCode="_(&quot;$&quot;* #,##0.000_);_(&quot;$&quot;* \(#,##0.000\);_(&quot;$&quot;* &quot;-&quot;??_);_(@_)"/>
  </numFmts>
  <fonts count="6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39"/>
      <name val="Arial"/>
      <family val="2"/>
    </font>
    <font>
      <b/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rgb="FFFF0000"/>
      <name val="Symbol"/>
      <family val="1"/>
      <charset val="2"/>
    </font>
    <font>
      <b/>
      <sz val="11"/>
      <color rgb="FF0000FF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8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rgb="FF000000"/>
      <name val="Calibri"/>
      <family val="2"/>
    </font>
    <font>
      <b/>
      <sz val="16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theme="1"/>
      <name val="Arial"/>
      <family val="2"/>
    </font>
    <font>
      <b/>
      <sz val="24"/>
      <color theme="1"/>
      <name val="Arial"/>
      <family val="2"/>
    </font>
    <font>
      <b/>
      <sz val="30"/>
      <color theme="1"/>
      <name val="Arial"/>
      <family val="2"/>
    </font>
    <font>
      <b/>
      <sz val="12"/>
      <color theme="1"/>
      <name val="Arial"/>
      <family val="2"/>
    </font>
    <font>
      <sz val="11"/>
      <color rgb="FF0000FF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vertAlign val="superscript"/>
      <sz val="1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b/>
      <sz val="11"/>
      <color rgb="FF0000FF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9C4"/>
        <bgColor indexed="64"/>
      </patternFill>
    </fill>
    <fill>
      <patternFill patternType="lightDown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9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C0C0C0"/>
      </right>
      <top style="thin">
        <color indexed="64"/>
      </top>
      <bottom/>
      <diagonal/>
    </border>
    <border>
      <left/>
      <right style="thin">
        <color rgb="FFC0C0C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30"/>
      </bottom>
      <diagonal/>
    </border>
    <border>
      <left style="thick">
        <color theme="1"/>
      </left>
      <right style="thin">
        <color rgb="FFC0C0C0"/>
      </right>
      <top style="thick">
        <color theme="1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ck">
        <color theme="1"/>
      </top>
      <bottom style="thin">
        <color rgb="FFC0C0C0"/>
      </bottom>
      <diagonal/>
    </border>
    <border>
      <left style="thin">
        <color rgb="FFC0C0C0"/>
      </left>
      <right style="thick">
        <color theme="1"/>
      </right>
      <top style="thick">
        <color theme="1"/>
      </top>
      <bottom style="thin">
        <color rgb="FFC0C0C0"/>
      </bottom>
      <diagonal/>
    </border>
    <border>
      <left style="thick">
        <color theme="1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ck">
        <color theme="1"/>
      </right>
      <top style="thin">
        <color rgb="FFC0C0C0"/>
      </top>
      <bottom style="thin">
        <color rgb="FFC0C0C0"/>
      </bottom>
      <diagonal/>
    </border>
    <border>
      <left style="thick">
        <color theme="1"/>
      </left>
      <right style="thin">
        <color rgb="FFC0C0C0"/>
      </right>
      <top style="thin">
        <color rgb="FFC0C0C0"/>
      </top>
      <bottom style="thick">
        <color theme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ck">
        <color theme="1"/>
      </bottom>
      <diagonal/>
    </border>
    <border>
      <left style="thin">
        <color rgb="FFC0C0C0"/>
      </left>
      <right style="thick">
        <color theme="1"/>
      </right>
      <top style="thin">
        <color rgb="FFC0C0C0"/>
      </top>
      <bottom style="thick">
        <color theme="1"/>
      </bottom>
      <diagonal/>
    </border>
    <border>
      <left style="medium">
        <color auto="1"/>
      </left>
      <right style="thin">
        <color rgb="FFC0C0C0"/>
      </right>
      <top style="medium">
        <color auto="1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medium">
        <color auto="1"/>
      </top>
      <bottom style="thin">
        <color rgb="FFC0C0C0"/>
      </bottom>
      <diagonal/>
    </border>
    <border>
      <left style="thin">
        <color rgb="FFC0C0C0"/>
      </left>
      <right style="medium">
        <color auto="1"/>
      </right>
      <top style="medium">
        <color auto="1"/>
      </top>
      <bottom style="thin">
        <color rgb="FFC0C0C0"/>
      </bottom>
      <diagonal/>
    </border>
    <border>
      <left style="medium">
        <color auto="1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auto="1"/>
      </right>
      <top style="thin">
        <color rgb="FFC0C0C0"/>
      </top>
      <bottom style="thin">
        <color rgb="FFC0C0C0"/>
      </bottom>
      <diagonal/>
    </border>
    <border>
      <left style="medium">
        <color auto="1"/>
      </left>
      <right style="thin">
        <color rgb="FFC0C0C0"/>
      </right>
      <top style="thin">
        <color rgb="FFC0C0C0"/>
      </top>
      <bottom style="medium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medium">
        <color auto="1"/>
      </bottom>
      <diagonal/>
    </border>
    <border>
      <left style="thin">
        <color rgb="FFC0C0C0"/>
      </left>
      <right style="medium">
        <color auto="1"/>
      </right>
      <top style="thin">
        <color rgb="FFC0C0C0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93">
    <xf numFmtId="0" fontId="0" fillId="0" borderId="0"/>
    <xf numFmtId="0" fontId="2" fillId="0" borderId="0"/>
    <xf numFmtId="0" fontId="20" fillId="0" borderId="0"/>
    <xf numFmtId="0" fontId="1" fillId="33" borderId="0" applyNumberFormat="0" applyBorder="0" applyAlignment="0" applyProtection="0"/>
    <xf numFmtId="0" fontId="3" fillId="10" borderId="0" applyNumberFormat="0" applyBorder="0" applyAlignment="0" applyProtection="0"/>
    <xf numFmtId="0" fontId="1" fillId="34" borderId="0" applyNumberFormat="0" applyBorder="0" applyAlignment="0" applyProtection="0"/>
    <xf numFmtId="0" fontId="3" fillId="14" borderId="0" applyNumberFormat="0" applyBorder="0" applyAlignment="0" applyProtection="0"/>
    <xf numFmtId="0" fontId="1" fillId="35" borderId="0" applyNumberFormat="0" applyBorder="0" applyAlignment="0" applyProtection="0"/>
    <xf numFmtId="0" fontId="3" fillId="18" borderId="0" applyNumberFormat="0" applyBorder="0" applyAlignment="0" applyProtection="0"/>
    <xf numFmtId="0" fontId="1" fillId="36" borderId="0" applyNumberFormat="0" applyBorder="0" applyAlignment="0" applyProtection="0"/>
    <xf numFmtId="0" fontId="3" fillId="22" borderId="0" applyNumberFormat="0" applyBorder="0" applyAlignment="0" applyProtection="0"/>
    <xf numFmtId="0" fontId="1" fillId="37" borderId="0" applyNumberFormat="0" applyBorder="0" applyAlignment="0" applyProtection="0"/>
    <xf numFmtId="0" fontId="3" fillId="26" borderId="0" applyNumberFormat="0" applyBorder="0" applyAlignment="0" applyProtection="0"/>
    <xf numFmtId="0" fontId="1" fillId="38" borderId="0" applyNumberFormat="0" applyBorder="0" applyAlignment="0" applyProtection="0"/>
    <xf numFmtId="0" fontId="3" fillId="30" borderId="0" applyNumberFormat="0" applyBorder="0" applyAlignment="0" applyProtection="0"/>
    <xf numFmtId="0" fontId="1" fillId="39" borderId="0" applyNumberFormat="0" applyBorder="0" applyAlignment="0" applyProtection="0"/>
    <xf numFmtId="0" fontId="3" fillId="11" borderId="0" applyNumberFormat="0" applyBorder="0" applyAlignment="0" applyProtection="0"/>
    <xf numFmtId="0" fontId="1" fillId="40" borderId="0" applyNumberFormat="0" applyBorder="0" applyAlignment="0" applyProtection="0"/>
    <xf numFmtId="0" fontId="3" fillId="15" borderId="0" applyNumberFormat="0" applyBorder="0" applyAlignment="0" applyProtection="0"/>
    <xf numFmtId="0" fontId="1" fillId="41" borderId="0" applyNumberFormat="0" applyBorder="0" applyAlignment="0" applyProtection="0"/>
    <xf numFmtId="0" fontId="3" fillId="19" borderId="0" applyNumberFormat="0" applyBorder="0" applyAlignment="0" applyProtection="0"/>
    <xf numFmtId="0" fontId="1" fillId="36" borderId="0" applyNumberFormat="0" applyBorder="0" applyAlignment="0" applyProtection="0"/>
    <xf numFmtId="0" fontId="3" fillId="23" borderId="0" applyNumberFormat="0" applyBorder="0" applyAlignment="0" applyProtection="0"/>
    <xf numFmtId="0" fontId="1" fillId="39" borderId="0" applyNumberFormat="0" applyBorder="0" applyAlignment="0" applyProtection="0"/>
    <xf numFmtId="0" fontId="3" fillId="27" borderId="0" applyNumberFormat="0" applyBorder="0" applyAlignment="0" applyProtection="0"/>
    <xf numFmtId="0" fontId="1" fillId="42" borderId="0" applyNumberFormat="0" applyBorder="0" applyAlignment="0" applyProtection="0"/>
    <xf numFmtId="0" fontId="3" fillId="31" borderId="0" applyNumberFormat="0" applyBorder="0" applyAlignment="0" applyProtection="0"/>
    <xf numFmtId="0" fontId="24" fillId="43" borderId="0" applyNumberFormat="0" applyBorder="0" applyAlignment="0" applyProtection="0"/>
    <xf numFmtId="0" fontId="19" fillId="12" borderId="0" applyNumberFormat="0" applyBorder="0" applyAlignment="0" applyProtection="0"/>
    <xf numFmtId="0" fontId="24" fillId="40" borderId="0" applyNumberFormat="0" applyBorder="0" applyAlignment="0" applyProtection="0"/>
    <xf numFmtId="0" fontId="19" fillId="16" borderId="0" applyNumberFormat="0" applyBorder="0" applyAlignment="0" applyProtection="0"/>
    <xf numFmtId="0" fontId="24" fillId="41" borderId="0" applyNumberFormat="0" applyBorder="0" applyAlignment="0" applyProtection="0"/>
    <xf numFmtId="0" fontId="19" fillId="20" borderId="0" applyNumberFormat="0" applyBorder="0" applyAlignment="0" applyProtection="0"/>
    <xf numFmtId="0" fontId="24" fillId="44" borderId="0" applyNumberFormat="0" applyBorder="0" applyAlignment="0" applyProtection="0"/>
    <xf numFmtId="0" fontId="19" fillId="24" borderId="0" applyNumberFormat="0" applyBorder="0" applyAlignment="0" applyProtection="0"/>
    <xf numFmtId="0" fontId="24" fillId="45" borderId="0" applyNumberFormat="0" applyBorder="0" applyAlignment="0" applyProtection="0"/>
    <xf numFmtId="0" fontId="19" fillId="28" borderId="0" applyNumberFormat="0" applyBorder="0" applyAlignment="0" applyProtection="0"/>
    <xf numFmtId="0" fontId="24" fillId="46" borderId="0" applyNumberFormat="0" applyBorder="0" applyAlignment="0" applyProtection="0"/>
    <xf numFmtId="0" fontId="19" fillId="32" borderId="0" applyNumberFormat="0" applyBorder="0" applyAlignment="0" applyProtection="0"/>
    <xf numFmtId="0" fontId="24" fillId="47" borderId="0" applyNumberFormat="0" applyBorder="0" applyAlignment="0" applyProtection="0"/>
    <xf numFmtId="0" fontId="19" fillId="9" borderId="0" applyNumberFormat="0" applyBorder="0" applyAlignment="0" applyProtection="0"/>
    <xf numFmtId="0" fontId="24" fillId="48" borderId="0" applyNumberFormat="0" applyBorder="0" applyAlignment="0" applyProtection="0"/>
    <xf numFmtId="0" fontId="19" fillId="13" borderId="0" applyNumberFormat="0" applyBorder="0" applyAlignment="0" applyProtection="0"/>
    <xf numFmtId="0" fontId="24" fillId="49" borderId="0" applyNumberFormat="0" applyBorder="0" applyAlignment="0" applyProtection="0"/>
    <xf numFmtId="0" fontId="19" fillId="17" borderId="0" applyNumberFormat="0" applyBorder="0" applyAlignment="0" applyProtection="0"/>
    <xf numFmtId="0" fontId="24" fillId="44" borderId="0" applyNumberFormat="0" applyBorder="0" applyAlignment="0" applyProtection="0"/>
    <xf numFmtId="0" fontId="19" fillId="21" borderId="0" applyNumberFormat="0" applyBorder="0" applyAlignment="0" applyProtection="0"/>
    <xf numFmtId="0" fontId="24" fillId="45" borderId="0" applyNumberFormat="0" applyBorder="0" applyAlignment="0" applyProtection="0"/>
    <xf numFmtId="0" fontId="19" fillId="25" borderId="0" applyNumberFormat="0" applyBorder="0" applyAlignment="0" applyProtection="0"/>
    <xf numFmtId="0" fontId="24" fillId="50" borderId="0" applyNumberFormat="0" applyBorder="0" applyAlignment="0" applyProtection="0"/>
    <xf numFmtId="0" fontId="19" fillId="29" borderId="0" applyNumberFormat="0" applyBorder="0" applyAlignment="0" applyProtection="0"/>
    <xf numFmtId="0" fontId="25" fillId="34" borderId="0" applyNumberFormat="0" applyBorder="0" applyAlignment="0" applyProtection="0"/>
    <xf numFmtId="0" fontId="9" fillId="3" borderId="0" applyNumberFormat="0" applyBorder="0" applyAlignment="0" applyProtection="0"/>
    <xf numFmtId="0" fontId="26" fillId="51" borderId="12" applyNumberFormat="0" applyAlignment="0" applyProtection="0"/>
    <xf numFmtId="0" fontId="13" fillId="6" borderId="5" applyNumberFormat="0" applyAlignment="0" applyProtection="0"/>
    <xf numFmtId="0" fontId="27" fillId="52" borderId="13" applyNumberFormat="0" applyAlignment="0" applyProtection="0"/>
    <xf numFmtId="0" fontId="15" fillId="7" borderId="8" applyNumberFormat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35" borderId="0" applyNumberFormat="0" applyBorder="0" applyAlignment="0" applyProtection="0"/>
    <xf numFmtId="0" fontId="8" fillId="2" borderId="0" applyNumberFormat="0" applyBorder="0" applyAlignment="0" applyProtection="0"/>
    <xf numFmtId="0" fontId="30" fillId="0" borderId="14" applyNumberFormat="0" applyFill="0" applyAlignment="0" applyProtection="0"/>
    <xf numFmtId="0" fontId="5" fillId="0" borderId="2" applyNumberFormat="0" applyFill="0" applyAlignment="0" applyProtection="0"/>
    <xf numFmtId="0" fontId="31" fillId="0" borderId="15" applyNumberFormat="0" applyFill="0" applyAlignment="0" applyProtection="0"/>
    <xf numFmtId="0" fontId="6" fillId="0" borderId="3" applyNumberFormat="0" applyFill="0" applyAlignment="0" applyProtection="0"/>
    <xf numFmtId="0" fontId="32" fillId="0" borderId="16" applyNumberFormat="0" applyFill="0" applyAlignment="0" applyProtection="0"/>
    <xf numFmtId="0" fontId="7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8" borderId="12" applyNumberFormat="0" applyAlignment="0" applyProtection="0"/>
    <xf numFmtId="0" fontId="11" fillId="5" borderId="5" applyNumberFormat="0" applyAlignment="0" applyProtection="0"/>
    <xf numFmtId="0" fontId="34" fillId="0" borderId="17" applyNumberFormat="0" applyFill="0" applyAlignment="0" applyProtection="0"/>
    <xf numFmtId="0" fontId="14" fillId="0" borderId="7" applyNumberFormat="0" applyFill="0" applyAlignment="0" applyProtection="0"/>
    <xf numFmtId="0" fontId="35" fillId="5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0"/>
    <xf numFmtId="0" fontId="3" fillId="0" borderId="0"/>
    <xf numFmtId="0" fontId="3" fillId="0" borderId="0"/>
    <xf numFmtId="0" fontId="20" fillId="54" borderId="1" applyNumberFormat="0" applyFont="0" applyAlignment="0" applyProtection="0"/>
    <xf numFmtId="0" fontId="3" fillId="8" borderId="9" applyNumberFormat="0" applyFont="0" applyAlignment="0" applyProtection="0"/>
    <xf numFmtId="0" fontId="36" fillId="51" borderId="18" applyNumberFormat="0" applyAlignment="0" applyProtection="0"/>
    <xf numFmtId="0" fontId="12" fillId="6" borderId="6" applyNumberFormat="0" applyAlignment="0" applyProtection="0"/>
    <xf numFmtId="0" fontId="40" fillId="0" borderId="0" applyFill="0" applyBorder="0">
      <alignment horizontal="center" vertical="center"/>
    </xf>
    <xf numFmtId="0" fontId="40" fillId="0" borderId="0" applyFill="0" applyBorder="0">
      <alignment horizontal="center" vertical="center"/>
    </xf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19" applyNumberFormat="0" applyFill="0" applyAlignment="0" applyProtection="0"/>
    <xf numFmtId="0" fontId="18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2" fillId="0" borderId="75" applyNumberFormat="0" applyFill="0" applyAlignment="0" applyProtection="0"/>
  </cellStyleXfs>
  <cellXfs count="325">
    <xf numFmtId="0" fontId="0" fillId="0" borderId="0" xfId="0"/>
    <xf numFmtId="0" fontId="1" fillId="0" borderId="1" xfId="1" applyFont="1" applyFill="1" applyBorder="1" applyAlignment="1">
      <alignment wrapText="1"/>
    </xf>
    <xf numFmtId="0" fontId="1" fillId="0" borderId="11" xfId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0" fontId="21" fillId="0" borderId="20" xfId="75" applyFont="1" applyBorder="1" applyAlignment="1" applyProtection="1">
      <alignment horizontal="right"/>
    </xf>
    <xf numFmtId="0" fontId="21" fillId="0" borderId="20" xfId="75" applyFont="1" applyBorder="1" applyAlignment="1" applyProtection="1">
      <alignment horizontal="right" vertical="center"/>
    </xf>
    <xf numFmtId="0" fontId="22" fillId="0" borderId="20" xfId="75" applyFont="1" applyBorder="1" applyAlignment="1" applyProtection="1">
      <protection locked="0"/>
    </xf>
    <xf numFmtId="0" fontId="21" fillId="0" borderId="20" xfId="75" applyFont="1" applyFill="1" applyBorder="1" applyAlignment="1" applyProtection="1">
      <alignment horizontal="right"/>
    </xf>
    <xf numFmtId="43" fontId="46" fillId="0" borderId="0" xfId="90" applyFont="1" applyAlignment="1" applyProtection="1">
      <alignment horizontal="center"/>
    </xf>
    <xf numFmtId="7" fontId="46" fillId="0" borderId="0" xfId="90" applyNumberFormat="1" applyFont="1" applyAlignment="1" applyProtection="1">
      <alignment horizontal="center"/>
    </xf>
    <xf numFmtId="0" fontId="0" fillId="0" borderId="20" xfId="0" applyBorder="1"/>
    <xf numFmtId="0" fontId="0" fillId="0" borderId="63" xfId="0" applyBorder="1"/>
    <xf numFmtId="0" fontId="0" fillId="0" borderId="64" xfId="0" applyBorder="1"/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1" xfId="0" applyBorder="1"/>
    <xf numFmtId="44" fontId="0" fillId="0" borderId="20" xfId="91" applyFont="1" applyBorder="1"/>
    <xf numFmtId="44" fontId="0" fillId="0" borderId="42" xfId="91" applyFont="1" applyBorder="1"/>
    <xf numFmtId="44" fontId="0" fillId="0" borderId="0" xfId="0" applyNumberFormat="1"/>
    <xf numFmtId="0" fontId="0" fillId="58" borderId="41" xfId="0" applyFill="1" applyBorder="1"/>
    <xf numFmtId="0" fontId="0" fillId="58" borderId="20" xfId="0" applyFill="1" applyBorder="1"/>
    <xf numFmtId="0" fontId="0" fillId="58" borderId="42" xfId="0" applyFill="1" applyBorder="1"/>
    <xf numFmtId="0" fontId="0" fillId="0" borderId="42" xfId="0" applyBorder="1"/>
    <xf numFmtId="168" fontId="0" fillId="0" borderId="0" xfId="0" applyNumberFormat="1"/>
    <xf numFmtId="0" fontId="41" fillId="0" borderId="23" xfId="75" applyFont="1" applyBorder="1" applyAlignment="1" applyProtection="1">
      <protection locked="0"/>
    </xf>
    <xf numFmtId="14" fontId="23" fillId="0" borderId="23" xfId="75" applyNumberFormat="1" applyFont="1" applyFill="1" applyBorder="1" applyAlignment="1" applyProtection="1">
      <protection locked="0"/>
    </xf>
    <xf numFmtId="0" fontId="41" fillId="0" borderId="23" xfId="75" applyFont="1" applyBorder="1" applyAlignment="1" applyProtection="1">
      <alignment vertical="center" wrapText="1"/>
      <protection locked="0"/>
    </xf>
    <xf numFmtId="0" fontId="41" fillId="0" borderId="0" xfId="75" applyFont="1" applyBorder="1" applyAlignment="1" applyProtection="1">
      <protection locked="0"/>
    </xf>
    <xf numFmtId="14" fontId="23" fillId="0" borderId="0" xfId="75" applyNumberFormat="1" applyFont="1" applyFill="1" applyBorder="1" applyAlignment="1" applyProtection="1">
      <protection locked="0"/>
    </xf>
    <xf numFmtId="0" fontId="41" fillId="0" borderId="0" xfId="75" applyFont="1" applyBorder="1" applyAlignment="1" applyProtection="1">
      <alignment vertical="center" wrapText="1"/>
      <protection locked="0"/>
    </xf>
    <xf numFmtId="0" fontId="46" fillId="0" borderId="20" xfId="75" applyFont="1" applyBorder="1" applyAlignment="1" applyProtection="1"/>
    <xf numFmtId="0" fontId="46" fillId="0" borderId="21" xfId="75" applyFont="1" applyBorder="1" applyAlignment="1" applyProtection="1"/>
    <xf numFmtId="165" fontId="46" fillId="0" borderId="21" xfId="75" applyNumberFormat="1" applyFont="1" applyBorder="1" applyAlignment="1" applyProtection="1">
      <alignment vertical="center" wrapText="1"/>
    </xf>
    <xf numFmtId="165" fontId="46" fillId="0" borderId="66" xfId="75" applyNumberFormat="1" applyFont="1" applyBorder="1" applyAlignment="1" applyProtection="1">
      <alignment vertical="center" wrapText="1"/>
    </xf>
    <xf numFmtId="0" fontId="1" fillId="0" borderId="11" xfId="1" applyFont="1" applyFill="1" applyBorder="1" applyAlignment="1">
      <alignment horizontal="left" wrapText="1"/>
    </xf>
    <xf numFmtId="0" fontId="49" fillId="0" borderId="11" xfId="0" applyFont="1" applyBorder="1" applyAlignment="1">
      <alignment vertical="center" wrapText="1"/>
    </xf>
    <xf numFmtId="7" fontId="46" fillId="0" borderId="73" xfId="90" applyNumberFormat="1" applyFont="1" applyBorder="1" applyAlignment="1" applyProtection="1">
      <alignment horizontal="center"/>
    </xf>
    <xf numFmtId="7" fontId="46" fillId="60" borderId="0" xfId="90" applyNumberFormat="1" applyFont="1" applyFill="1" applyAlignment="1" applyProtection="1">
      <alignment horizontal="center"/>
    </xf>
    <xf numFmtId="0" fontId="41" fillId="0" borderId="0" xfId="0" applyFont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horizontal="center" vertical="center"/>
      <protection locked="0"/>
    </xf>
    <xf numFmtId="164" fontId="0" fillId="0" borderId="0" xfId="0" applyNumberFormat="1"/>
    <xf numFmtId="37" fontId="46" fillId="0" borderId="0" xfId="90" applyNumberFormat="1" applyFont="1" applyAlignment="1" applyProtection="1">
      <alignment horizontal="center"/>
    </xf>
    <xf numFmtId="7" fontId="46" fillId="0" borderId="36" xfId="90" applyNumberFormat="1" applyFont="1" applyBorder="1" applyAlignment="1" applyProtection="1">
      <alignment horizontal="center"/>
    </xf>
    <xf numFmtId="0" fontId="0" fillId="0" borderId="0" xfId="0" applyProtection="1"/>
    <xf numFmtId="0" fontId="20" fillId="0" borderId="0" xfId="75" applyProtection="1"/>
    <xf numFmtId="0" fontId="20" fillId="0" borderId="20" xfId="75" applyBorder="1" applyProtection="1"/>
    <xf numFmtId="0" fontId="22" fillId="0" borderId="22" xfId="75" applyFont="1" applyBorder="1" applyAlignment="1" applyProtection="1">
      <alignment vertical="center" wrapText="1"/>
    </xf>
    <xf numFmtId="0" fontId="42" fillId="0" borderId="0" xfId="0" applyFont="1" applyProtection="1"/>
    <xf numFmtId="0" fontId="57" fillId="0" borderId="0" xfId="0" applyFont="1" applyProtection="1"/>
    <xf numFmtId="0" fontId="16" fillId="0" borderId="0" xfId="0" applyFont="1" applyProtection="1"/>
    <xf numFmtId="0" fontId="42" fillId="0" borderId="0" xfId="0" applyFont="1" applyAlignment="1" applyProtection="1">
      <alignment horizontal="right"/>
    </xf>
    <xf numFmtId="0" fontId="41" fillId="0" borderId="0" xfId="0" applyFont="1" applyProtection="1"/>
    <xf numFmtId="0" fontId="56" fillId="0" borderId="0" xfId="0" applyFont="1" applyAlignment="1" applyProtection="1">
      <alignment horizontal="center" vertical="center"/>
    </xf>
    <xf numFmtId="0" fontId="0" fillId="61" borderId="0" xfId="0" applyFill="1" applyProtection="1"/>
    <xf numFmtId="0" fontId="42" fillId="61" borderId="0" xfId="0" applyFont="1" applyFill="1" applyAlignment="1" applyProtection="1">
      <alignment horizontal="right"/>
    </xf>
    <xf numFmtId="0" fontId="41" fillId="61" borderId="0" xfId="0" applyFont="1" applyFill="1" applyProtection="1"/>
    <xf numFmtId="0" fontId="0" fillId="0" borderId="0" xfId="0" applyFill="1" applyProtection="1"/>
    <xf numFmtId="0" fontId="52" fillId="0" borderId="0" xfId="0" applyFont="1" applyProtection="1"/>
    <xf numFmtId="0" fontId="52" fillId="0" borderId="23" xfId="0" applyFont="1" applyBorder="1" applyProtection="1"/>
    <xf numFmtId="0" fontId="50" fillId="0" borderId="73" xfId="0" applyFont="1" applyBorder="1" applyProtection="1"/>
    <xf numFmtId="0" fontId="0" fillId="0" borderId="73" xfId="0" applyBorder="1" applyProtection="1"/>
    <xf numFmtId="0" fontId="50" fillId="0" borderId="72" xfId="0" applyFont="1" applyBorder="1" applyProtection="1"/>
    <xf numFmtId="0" fontId="0" fillId="0" borderId="0" xfId="0" applyBorder="1" applyProtection="1"/>
    <xf numFmtId="0" fontId="55" fillId="0" borderId="0" xfId="0" applyFont="1" applyBorder="1" applyAlignment="1" applyProtection="1">
      <alignment vertical="center"/>
    </xf>
    <xf numFmtId="0" fontId="55" fillId="0" borderId="28" xfId="0" applyFont="1" applyBorder="1" applyAlignment="1" applyProtection="1">
      <alignment vertical="center"/>
    </xf>
    <xf numFmtId="0" fontId="50" fillId="0" borderId="0" xfId="0" applyFont="1" applyBorder="1" applyProtection="1"/>
    <xf numFmtId="0" fontId="0" fillId="0" borderId="29" xfId="0" applyBorder="1" applyProtection="1"/>
    <xf numFmtId="0" fontId="42" fillId="0" borderId="0" xfId="0" applyFont="1" applyAlignment="1" applyProtection="1">
      <alignment horizontal="left"/>
    </xf>
    <xf numFmtId="0" fontId="0" fillId="0" borderId="23" xfId="0" applyBorder="1" applyProtection="1"/>
    <xf numFmtId="0" fontId="46" fillId="0" borderId="0" xfId="0" applyFont="1" applyAlignment="1" applyProtection="1">
      <alignment horizontal="center" vertical="center"/>
    </xf>
    <xf numFmtId="43" fontId="41" fillId="0" borderId="0" xfId="90" applyFont="1" applyProtection="1"/>
    <xf numFmtId="166" fontId="45" fillId="0" borderId="0" xfId="0" applyNumberFormat="1" applyFont="1" applyAlignment="1" applyProtection="1">
      <alignment horizontal="center"/>
    </xf>
    <xf numFmtId="0" fontId="20" fillId="0" borderId="0" xfId="75" applyBorder="1" applyProtection="1"/>
    <xf numFmtId="43" fontId="46" fillId="0" borderId="0" xfId="0" applyNumberFormat="1" applyFont="1" applyAlignment="1" applyProtection="1">
      <alignment horizontal="center" vertical="center"/>
    </xf>
    <xf numFmtId="0" fontId="58" fillId="0" borderId="0" xfId="0" applyFont="1" applyProtection="1"/>
    <xf numFmtId="7" fontId="46" fillId="0" borderId="0" xfId="0" applyNumberFormat="1" applyFont="1" applyAlignment="1" applyProtection="1">
      <alignment horizontal="center" vertical="center"/>
    </xf>
    <xf numFmtId="3" fontId="45" fillId="0" borderId="0" xfId="0" applyNumberFormat="1" applyFont="1" applyAlignment="1" applyProtection="1">
      <alignment horizontal="center"/>
    </xf>
    <xf numFmtId="0" fontId="0" fillId="0" borderId="35" xfId="0" applyBorder="1" applyProtection="1"/>
    <xf numFmtId="0" fontId="0" fillId="0" borderId="36" xfId="0" applyBorder="1" applyProtection="1"/>
    <xf numFmtId="0" fontId="42" fillId="0" borderId="36" xfId="0" applyFont="1" applyBorder="1" applyAlignment="1" applyProtection="1">
      <alignment horizontal="right"/>
    </xf>
    <xf numFmtId="0" fontId="0" fillId="60" borderId="0" xfId="0" applyFill="1" applyProtection="1"/>
    <xf numFmtId="0" fontId="42" fillId="60" borderId="0" xfId="0" applyFont="1" applyFill="1" applyAlignment="1" applyProtection="1">
      <alignment horizontal="right"/>
    </xf>
    <xf numFmtId="0" fontId="55" fillId="0" borderId="23" xfId="0" applyFont="1" applyBorder="1" applyProtection="1"/>
    <xf numFmtId="0" fontId="50" fillId="0" borderId="36" xfId="0" applyFont="1" applyBorder="1" applyProtection="1"/>
    <xf numFmtId="0" fontId="42" fillId="0" borderId="73" xfId="0" applyFont="1" applyBorder="1" applyAlignment="1" applyProtection="1">
      <alignment horizontal="right"/>
    </xf>
    <xf numFmtId="0" fontId="0" fillId="0" borderId="72" xfId="0" applyBorder="1" applyProtection="1"/>
    <xf numFmtId="0" fontId="0" fillId="0" borderId="28" xfId="0" applyBorder="1" applyProtection="1"/>
    <xf numFmtId="0" fontId="50" fillId="0" borderId="35" xfId="0" applyFont="1" applyBorder="1" applyProtection="1"/>
    <xf numFmtId="166" fontId="45" fillId="0" borderId="0" xfId="0" applyNumberFormat="1" applyFont="1" applyAlignment="1" applyProtection="1">
      <alignment horizontal="center" vertical="center"/>
    </xf>
    <xf numFmtId="7" fontId="45" fillId="0" borderId="0" xfId="0" applyNumberFormat="1" applyFont="1" applyAlignment="1" applyProtection="1">
      <alignment horizontal="center" vertical="center"/>
    </xf>
    <xf numFmtId="7" fontId="42" fillId="0" borderId="0" xfId="0" applyNumberFormat="1" applyFont="1" applyAlignment="1" applyProtection="1">
      <alignment horizontal="center"/>
    </xf>
    <xf numFmtId="7" fontId="42" fillId="0" borderId="0" xfId="0" applyNumberFormat="1" applyFont="1" applyProtection="1"/>
    <xf numFmtId="0" fontId="45" fillId="0" borderId="0" xfId="0" applyFont="1" applyAlignment="1" applyProtection="1">
      <alignment horizontal="center"/>
    </xf>
    <xf numFmtId="0" fontId="0" fillId="0" borderId="47" xfId="0" applyBorder="1" applyProtection="1"/>
    <xf numFmtId="7" fontId="45" fillId="0" borderId="0" xfId="0" applyNumberFormat="1" applyFont="1" applyAlignment="1" applyProtection="1">
      <alignment horizontal="center"/>
    </xf>
    <xf numFmtId="1" fontId="46" fillId="0" borderId="0" xfId="0" applyNumberFormat="1" applyFont="1" applyAlignment="1" applyProtection="1">
      <alignment horizontal="center"/>
    </xf>
    <xf numFmtId="7" fontId="42" fillId="0" borderId="20" xfId="0" applyNumberFormat="1" applyFont="1" applyBorder="1" applyProtection="1"/>
    <xf numFmtId="0" fontId="53" fillId="0" borderId="0" xfId="0" applyFont="1" applyProtection="1"/>
    <xf numFmtId="166" fontId="41" fillId="0" borderId="0" xfId="0" applyNumberFormat="1" applyFont="1" applyAlignment="1" applyProtection="1">
      <alignment horizontal="center"/>
      <protection locked="0"/>
    </xf>
    <xf numFmtId="0" fontId="0" fillId="61" borderId="36" xfId="0" applyFill="1" applyBorder="1" applyProtection="1"/>
    <xf numFmtId="0" fontId="45" fillId="61" borderId="36" xfId="0" applyFont="1" applyFill="1" applyBorder="1" applyProtection="1"/>
    <xf numFmtId="3" fontId="46" fillId="0" borderId="0" xfId="0" applyNumberFormat="1" applyFont="1" applyAlignment="1" applyProtection="1">
      <alignment horizontal="center" vertical="center"/>
    </xf>
    <xf numFmtId="0" fontId="41" fillId="0" borderId="0" xfId="0" applyFont="1" applyAlignment="1" applyProtection="1">
      <alignment horizontal="center" vertical="center"/>
      <protection locked="0"/>
    </xf>
    <xf numFmtId="0" fontId="42" fillId="61" borderId="0" xfId="0" applyFont="1" applyFill="1" applyAlignment="1" applyProtection="1">
      <alignment horizontal="left" vertical="center"/>
    </xf>
    <xf numFmtId="0" fontId="56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right"/>
    </xf>
    <xf numFmtId="0" fontId="41" fillId="57" borderId="0" xfId="90" applyNumberFormat="1" applyFont="1" applyFill="1" applyAlignment="1" applyProtection="1">
      <alignment horizontal="center"/>
      <protection locked="0"/>
    </xf>
    <xf numFmtId="0" fontId="0" fillId="57" borderId="0" xfId="0" applyFill="1" applyProtection="1"/>
    <xf numFmtId="0" fontId="41" fillId="57" borderId="0" xfId="0" applyFont="1" applyFill="1" applyAlignment="1" applyProtection="1">
      <alignment horizontal="center" vertical="center"/>
      <protection locked="0"/>
    </xf>
    <xf numFmtId="3" fontId="41" fillId="57" borderId="0" xfId="0" applyNumberFormat="1" applyFont="1" applyFill="1" applyAlignment="1" applyProtection="1">
      <alignment horizontal="center" vertical="center"/>
      <protection locked="0"/>
    </xf>
    <xf numFmtId="0" fontId="42" fillId="62" borderId="0" xfId="0" applyFont="1" applyFill="1" applyAlignment="1" applyProtection="1">
      <alignment horizontal="left"/>
    </xf>
    <xf numFmtId="0" fontId="42" fillId="63" borderId="0" xfId="0" applyFont="1" applyFill="1" applyAlignment="1" applyProtection="1">
      <alignment horizontal="left"/>
    </xf>
    <xf numFmtId="0" fontId="41" fillId="57" borderId="0" xfId="9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Alignment="1" applyProtection="1">
      <alignment horizontal="center" vertical="center"/>
    </xf>
    <xf numFmtId="14" fontId="0" fillId="0" borderId="0" xfId="0" applyNumberFormat="1"/>
    <xf numFmtId="0" fontId="0" fillId="63" borderId="0" xfId="0" applyFill="1" applyProtection="1"/>
    <xf numFmtId="0" fontId="0" fillId="62" borderId="0" xfId="0" applyFill="1" applyProtection="1"/>
    <xf numFmtId="7" fontId="46" fillId="0" borderId="0" xfId="90" applyNumberFormat="1" applyFont="1" applyAlignment="1" applyProtection="1">
      <alignment horizontal="center" vertical="center"/>
    </xf>
    <xf numFmtId="0" fontId="41" fillId="57" borderId="0" xfId="0" applyFont="1" applyFill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right"/>
    </xf>
    <xf numFmtId="0" fontId="41" fillId="0" borderId="0" xfId="0" applyFont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horizontal="center" vertical="center"/>
      <protection locked="0"/>
    </xf>
    <xf numFmtId="0" fontId="42" fillId="61" borderId="0" xfId="0" applyFont="1" applyFill="1" applyProtection="1"/>
    <xf numFmtId="0" fontId="0" fillId="0" borderId="0" xfId="0" applyFill="1"/>
    <xf numFmtId="0" fontId="42" fillId="0" borderId="0" xfId="0" applyFont="1" applyFill="1" applyAlignment="1" applyProtection="1">
      <alignment horizontal="left" vertical="center"/>
    </xf>
    <xf numFmtId="0" fontId="41" fillId="57" borderId="0" xfId="0" applyFont="1" applyFill="1" applyAlignment="1" applyProtection="1">
      <alignment horizontal="center" vertical="center"/>
      <protection locked="0"/>
    </xf>
    <xf numFmtId="164" fontId="0" fillId="0" borderId="11" xfId="0" applyNumberFormat="1" applyBorder="1" applyAlignment="1">
      <alignment horizontal="center" vertical="center"/>
    </xf>
    <xf numFmtId="0" fontId="47" fillId="56" borderId="25" xfId="0" applyFont="1" applyFill="1" applyBorder="1" applyAlignment="1" applyProtection="1">
      <alignment horizontal="center"/>
    </xf>
    <xf numFmtId="0" fontId="47" fillId="56" borderId="26" xfId="0" applyFont="1" applyFill="1" applyBorder="1" applyAlignment="1" applyProtection="1">
      <alignment horizontal="center"/>
    </xf>
    <xf numFmtId="0" fontId="42" fillId="0" borderId="37" xfId="0" applyFont="1" applyBorder="1" applyAlignment="1" applyProtection="1">
      <alignment horizontal="center" wrapText="1"/>
    </xf>
    <xf numFmtId="0" fontId="42" fillId="0" borderId="38" xfId="0" applyFont="1" applyBorder="1" applyAlignment="1" applyProtection="1">
      <alignment horizontal="center" wrapText="1"/>
    </xf>
    <xf numFmtId="0" fontId="42" fillId="0" borderId="39" xfId="0" applyFont="1" applyBorder="1" applyAlignment="1" applyProtection="1">
      <alignment horizontal="center" wrapText="1"/>
    </xf>
    <xf numFmtId="0" fontId="42" fillId="0" borderId="40" xfId="0" applyFont="1" applyBorder="1" applyAlignment="1" applyProtection="1">
      <alignment horizontal="center" wrapText="1"/>
    </xf>
    <xf numFmtId="0" fontId="42" fillId="55" borderId="23" xfId="0" applyFont="1" applyFill="1" applyBorder="1" applyProtection="1"/>
    <xf numFmtId="0" fontId="45" fillId="55" borderId="0" xfId="0" applyFont="1" applyFill="1" applyBorder="1" applyProtection="1"/>
    <xf numFmtId="0" fontId="45" fillId="55" borderId="35" xfId="0" applyFont="1" applyFill="1" applyBorder="1" applyProtection="1"/>
    <xf numFmtId="0" fontId="45" fillId="55" borderId="43" xfId="0" applyFont="1" applyFill="1" applyBorder="1" applyProtection="1"/>
    <xf numFmtId="0" fontId="45" fillId="55" borderId="31" xfId="0" applyFont="1" applyFill="1" applyBorder="1" applyProtection="1"/>
    <xf numFmtId="0" fontId="45" fillId="55" borderId="47" xfId="0" applyFont="1" applyFill="1" applyBorder="1" applyProtection="1"/>
    <xf numFmtId="0" fontId="45" fillId="55" borderId="61" xfId="0" applyFont="1" applyFill="1" applyBorder="1" applyProtection="1"/>
    <xf numFmtId="0" fontId="45" fillId="55" borderId="23" xfId="0" applyFont="1" applyFill="1" applyBorder="1" applyProtection="1"/>
    <xf numFmtId="0" fontId="45" fillId="0" borderId="21" xfId="0" applyFont="1" applyBorder="1" applyProtection="1"/>
    <xf numFmtId="44" fontId="45" fillId="0" borderId="44" xfId="91" applyFont="1" applyFill="1" applyBorder="1" applyProtection="1"/>
    <xf numFmtId="0" fontId="21" fillId="0" borderId="20" xfId="0" applyFont="1" applyFill="1" applyBorder="1" applyAlignment="1" applyProtection="1">
      <alignment horizontal="center" vertical="center"/>
    </xf>
    <xf numFmtId="44" fontId="45" fillId="0" borderId="42" xfId="0" applyNumberFormat="1" applyFont="1" applyBorder="1" applyProtection="1"/>
    <xf numFmtId="44" fontId="45" fillId="59" borderId="23" xfId="0" applyNumberFormat="1" applyFont="1" applyFill="1" applyBorder="1" applyProtection="1"/>
    <xf numFmtId="0" fontId="45" fillId="59" borderId="0" xfId="0" applyFont="1" applyFill="1" applyBorder="1" applyProtection="1"/>
    <xf numFmtId="0" fontId="45" fillId="59" borderId="31" xfId="0" applyFont="1" applyFill="1" applyBorder="1" applyProtection="1"/>
    <xf numFmtId="167" fontId="45" fillId="55" borderId="31" xfId="90" applyNumberFormat="1" applyFont="1" applyFill="1" applyBorder="1" applyProtection="1"/>
    <xf numFmtId="44" fontId="45" fillId="55" borderId="0" xfId="0" applyNumberFormat="1" applyFont="1" applyFill="1" applyBorder="1" applyProtection="1"/>
    <xf numFmtId="0" fontId="45" fillId="0" borderId="21" xfId="0" applyFont="1" applyFill="1" applyBorder="1" applyProtection="1"/>
    <xf numFmtId="168" fontId="45" fillId="0" borderId="44" xfId="91" applyNumberFormat="1" applyFont="1" applyFill="1" applyBorder="1" applyProtection="1"/>
    <xf numFmtId="44" fontId="45" fillId="0" borderId="42" xfId="0" applyNumberFormat="1" applyFont="1" applyFill="1" applyBorder="1" applyProtection="1"/>
    <xf numFmtId="44" fontId="45" fillId="55" borderId="23" xfId="91" applyFont="1" applyFill="1" applyBorder="1" applyProtection="1"/>
    <xf numFmtId="44" fontId="45" fillId="55" borderId="31" xfId="0" applyNumberFormat="1" applyFont="1" applyFill="1" applyBorder="1" applyProtection="1"/>
    <xf numFmtId="0" fontId="45" fillId="55" borderId="35" xfId="0" applyFont="1" applyFill="1" applyBorder="1" applyAlignment="1" applyProtection="1">
      <alignment horizontal="center"/>
    </xf>
    <xf numFmtId="0" fontId="45" fillId="55" borderId="36" xfId="0" applyFont="1" applyFill="1" applyBorder="1" applyProtection="1"/>
    <xf numFmtId="0" fontId="42" fillId="55" borderId="46" xfId="0" applyFont="1" applyFill="1" applyBorder="1" applyProtection="1"/>
    <xf numFmtId="0" fontId="42" fillId="55" borderId="0" xfId="0" applyFont="1" applyFill="1" applyBorder="1" applyProtection="1"/>
    <xf numFmtId="44" fontId="45" fillId="0" borderId="44" xfId="91" applyFont="1" applyFill="1" applyBorder="1" applyAlignment="1" applyProtection="1">
      <alignment horizontal="center"/>
    </xf>
    <xf numFmtId="0" fontId="45" fillId="0" borderId="48" xfId="0" applyFont="1" applyFill="1" applyBorder="1" applyProtection="1"/>
    <xf numFmtId="0" fontId="45" fillId="55" borderId="23" xfId="0" applyFont="1" applyFill="1" applyBorder="1" applyAlignment="1" applyProtection="1">
      <alignment horizontal="center" wrapText="1"/>
    </xf>
    <xf numFmtId="0" fontId="45" fillId="55" borderId="0" xfId="0" applyFont="1" applyFill="1" applyBorder="1" applyAlignment="1" applyProtection="1">
      <alignment horizontal="center" wrapText="1"/>
    </xf>
    <xf numFmtId="44" fontId="45" fillId="55" borderId="45" xfId="0" applyNumberFormat="1" applyFont="1" applyFill="1" applyBorder="1" applyProtection="1"/>
    <xf numFmtId="0" fontId="42" fillId="55" borderId="35" xfId="0" applyFont="1" applyFill="1" applyBorder="1" applyProtection="1"/>
    <xf numFmtId="0" fontId="21" fillId="0" borderId="53" xfId="0" applyFont="1" applyFill="1" applyBorder="1" applyAlignment="1" applyProtection="1">
      <alignment horizontal="center" vertical="center"/>
    </xf>
    <xf numFmtId="0" fontId="21" fillId="0" borderId="62" xfId="0" applyFont="1" applyFill="1" applyBorder="1" applyAlignment="1" applyProtection="1">
      <alignment horizontal="center" vertical="center"/>
    </xf>
    <xf numFmtId="44" fontId="48" fillId="0" borderId="59" xfId="0" applyNumberFormat="1" applyFont="1" applyFill="1" applyBorder="1" applyProtection="1"/>
    <xf numFmtId="166" fontId="46" fillId="0" borderId="0" xfId="0" applyNumberFormat="1" applyFont="1" applyFill="1" applyAlignment="1" applyProtection="1">
      <alignment horizontal="center"/>
    </xf>
    <xf numFmtId="0" fontId="0" fillId="0" borderId="0" xfId="0" applyAlignment="1">
      <alignment vertical="center" wrapText="1"/>
    </xf>
    <xf numFmtId="0" fontId="62" fillId="57" borderId="0" xfId="0" applyFont="1" applyFill="1" applyProtection="1"/>
    <xf numFmtId="0" fontId="1" fillId="0" borderId="1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79" xfId="1" applyFont="1" applyFill="1" applyBorder="1" applyAlignment="1">
      <alignment wrapText="1"/>
    </xf>
    <xf numFmtId="0" fontId="49" fillId="0" borderId="79" xfId="0" applyFont="1" applyBorder="1" applyAlignment="1">
      <alignment horizontal="left" wrapText="1"/>
    </xf>
    <xf numFmtId="0" fontId="1" fillId="0" borderId="81" xfId="1" applyFont="1" applyFill="1" applyBorder="1" applyAlignment="1">
      <alignment wrapText="1"/>
    </xf>
    <xf numFmtId="0" fontId="1" fillId="0" borderId="82" xfId="1" applyFont="1" applyFill="1" applyBorder="1" applyAlignment="1">
      <alignment wrapText="1"/>
    </xf>
    <xf numFmtId="0" fontId="1" fillId="0" borderId="82" xfId="1" applyFont="1" applyFill="1" applyBorder="1" applyAlignment="1">
      <alignment horizontal="left" wrapText="1"/>
    </xf>
    <xf numFmtId="164" fontId="0" fillId="0" borderId="82" xfId="0" applyNumberFormat="1" applyBorder="1" applyAlignment="1">
      <alignment horizontal="center" vertical="center"/>
    </xf>
    <xf numFmtId="0" fontId="1" fillId="0" borderId="87" xfId="1" applyFont="1" applyFill="1" applyBorder="1" applyAlignment="1">
      <alignment horizontal="center" vertical="center" wrapText="1"/>
    </xf>
    <xf numFmtId="164" fontId="1" fillId="0" borderId="11" xfId="1" applyNumberFormat="1" applyFont="1" applyFill="1" applyBorder="1" applyAlignment="1">
      <alignment horizontal="center" vertical="center" wrapText="1"/>
    </xf>
    <xf numFmtId="0" fontId="1" fillId="0" borderId="87" xfId="1" applyFont="1" applyFill="1" applyBorder="1" applyAlignment="1">
      <alignment wrapText="1"/>
    </xf>
    <xf numFmtId="164" fontId="0" fillId="0" borderId="11" xfId="0" applyNumberFormat="1" applyBorder="1" applyAlignment="1">
      <alignment horizontal="center"/>
    </xf>
    <xf numFmtId="0" fontId="1" fillId="0" borderId="89" xfId="1" applyFont="1" applyFill="1" applyBorder="1" applyAlignment="1">
      <alignment wrapText="1"/>
    </xf>
    <xf numFmtId="0" fontId="1" fillId="0" borderId="90" xfId="1" applyFont="1" applyFill="1" applyBorder="1" applyAlignment="1">
      <alignment wrapText="1"/>
    </xf>
    <xf numFmtId="164" fontId="0" fillId="0" borderId="9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8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8" xfId="0" applyBorder="1" applyAlignment="1">
      <alignment horizontal="center"/>
    </xf>
    <xf numFmtId="14" fontId="0" fillId="0" borderId="88" xfId="0" applyNumberFormat="1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8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66" fontId="0" fillId="0" borderId="0" xfId="0" applyNumberFormat="1"/>
    <xf numFmtId="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7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58" borderId="21" xfId="0" applyFill="1" applyBorder="1"/>
    <xf numFmtId="44" fontId="0" fillId="0" borderId="21" xfId="91" applyFont="1" applyBorder="1"/>
    <xf numFmtId="0" fontId="0" fillId="0" borderId="21" xfId="0" applyBorder="1"/>
    <xf numFmtId="44" fontId="0" fillId="0" borderId="21" xfId="9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45" fillId="0" borderId="0" xfId="0" applyFont="1" applyAlignment="1" applyProtection="1">
      <alignment horizontal="center"/>
    </xf>
    <xf numFmtId="0" fontId="42" fillId="0" borderId="0" xfId="0" applyFont="1" applyAlignment="1" applyProtection="1">
      <alignment horizontal="left"/>
    </xf>
    <xf numFmtId="0" fontId="41" fillId="0" borderId="0" xfId="0" applyFont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horizontal="center" vertical="center"/>
      <protection locked="0"/>
    </xf>
    <xf numFmtId="166" fontId="46" fillId="0" borderId="0" xfId="0" applyNumberFormat="1" applyFont="1" applyAlignment="1" applyProtection="1">
      <alignment horizontal="center"/>
    </xf>
    <xf numFmtId="0" fontId="42" fillId="0" borderId="0" xfId="0" applyFont="1" applyAlignment="1" applyProtection="1">
      <alignment horizontal="right"/>
    </xf>
    <xf numFmtId="0" fontId="42" fillId="0" borderId="23" xfId="0" applyFont="1" applyBorder="1" applyAlignment="1" applyProtection="1">
      <alignment horizontal="right"/>
    </xf>
    <xf numFmtId="0" fontId="42" fillId="0" borderId="0" xfId="0" applyFont="1" applyBorder="1" applyAlignment="1" applyProtection="1">
      <alignment horizontal="right"/>
    </xf>
    <xf numFmtId="0" fontId="51" fillId="0" borderId="0" xfId="0" applyFont="1" applyBorder="1" applyAlignment="1" applyProtection="1">
      <alignment horizontal="right" vertical="center" wrapText="1"/>
    </xf>
    <xf numFmtId="0" fontId="51" fillId="0" borderId="71" xfId="0" applyFont="1" applyBorder="1" applyAlignment="1" applyProtection="1">
      <alignment horizontal="right" vertical="center" wrapText="1"/>
    </xf>
    <xf numFmtId="0" fontId="51" fillId="0" borderId="23" xfId="0" applyFont="1" applyBorder="1" applyAlignment="1" applyProtection="1">
      <alignment horizontal="right" vertical="center" wrapText="1"/>
    </xf>
    <xf numFmtId="0" fontId="43" fillId="0" borderId="0" xfId="0" applyFont="1" applyAlignment="1" applyProtection="1">
      <alignment horizontal="right"/>
    </xf>
    <xf numFmtId="166" fontId="43" fillId="0" borderId="0" xfId="0" applyNumberFormat="1" applyFont="1" applyAlignment="1" applyProtection="1">
      <alignment horizontal="center"/>
    </xf>
    <xf numFmtId="0" fontId="41" fillId="57" borderId="0" xfId="0" applyFont="1" applyFill="1" applyAlignment="1" applyProtection="1">
      <alignment horizontal="center" vertical="center"/>
      <protection locked="0"/>
    </xf>
    <xf numFmtId="0" fontId="41" fillId="57" borderId="31" xfId="0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Alignment="1" applyProtection="1">
      <alignment horizontal="center" vertical="center"/>
    </xf>
    <xf numFmtId="7" fontId="42" fillId="0" borderId="21" xfId="0" applyNumberFormat="1" applyFont="1" applyBorder="1" applyAlignment="1" applyProtection="1">
      <alignment horizontal="right"/>
    </xf>
    <xf numFmtId="7" fontId="42" fillId="0" borderId="22" xfId="0" applyNumberFormat="1" applyFont="1" applyBorder="1" applyAlignment="1" applyProtection="1">
      <alignment horizontal="right"/>
    </xf>
    <xf numFmtId="0" fontId="46" fillId="0" borderId="0" xfId="0" applyFont="1" applyAlignment="1" applyProtection="1">
      <alignment horizontal="center" vertical="center"/>
    </xf>
    <xf numFmtId="0" fontId="46" fillId="0" borderId="0" xfId="0" applyFont="1" applyAlignment="1" applyProtection="1">
      <alignment horizontal="center"/>
    </xf>
    <xf numFmtId="0" fontId="51" fillId="0" borderId="47" xfId="0" applyFont="1" applyBorder="1" applyAlignment="1" applyProtection="1">
      <alignment horizontal="right" vertical="center" wrapText="1"/>
    </xf>
    <xf numFmtId="0" fontId="51" fillId="0" borderId="70" xfId="0" applyFont="1" applyBorder="1" applyAlignment="1" applyProtection="1">
      <alignment horizontal="right" vertical="center" wrapText="1"/>
    </xf>
    <xf numFmtId="0" fontId="41" fillId="57" borderId="0" xfId="0" applyFont="1" applyFill="1" applyAlignment="1" applyProtection="1">
      <alignment horizontal="center"/>
      <protection locked="0"/>
    </xf>
    <xf numFmtId="0" fontId="41" fillId="57" borderId="31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 vertical="center"/>
    </xf>
    <xf numFmtId="0" fontId="54" fillId="0" borderId="28" xfId="0" applyFont="1" applyBorder="1" applyAlignment="1" applyProtection="1">
      <alignment horizontal="center" vertical="center"/>
    </xf>
    <xf numFmtId="0" fontId="54" fillId="0" borderId="29" xfId="0" applyFont="1" applyBorder="1" applyAlignment="1" applyProtection="1">
      <alignment horizontal="center" vertical="center"/>
    </xf>
    <xf numFmtId="0" fontId="54" fillId="0" borderId="30" xfId="0" applyFont="1" applyBorder="1" applyAlignment="1" applyProtection="1">
      <alignment horizontal="center" vertical="center"/>
    </xf>
    <xf numFmtId="0" fontId="54" fillId="0" borderId="23" xfId="0" applyFont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horizontal="center" vertical="center"/>
    </xf>
    <xf numFmtId="0" fontId="54" fillId="0" borderId="31" xfId="0" applyFont="1" applyBorder="1" applyAlignment="1" applyProtection="1">
      <alignment horizontal="center" vertical="center"/>
    </xf>
    <xf numFmtId="0" fontId="43" fillId="0" borderId="23" xfId="0" applyFont="1" applyBorder="1" applyAlignment="1" applyProtection="1">
      <alignment horizontal="center"/>
    </xf>
    <xf numFmtId="0" fontId="43" fillId="0" borderId="0" xfId="0" applyFont="1" applyBorder="1" applyAlignment="1" applyProtection="1">
      <alignment horizontal="center"/>
    </xf>
    <xf numFmtId="0" fontId="43" fillId="0" borderId="31" xfId="0" applyFont="1" applyBorder="1" applyAlignment="1" applyProtection="1">
      <alignment horizontal="center"/>
    </xf>
    <xf numFmtId="0" fontId="44" fillId="0" borderId="72" xfId="0" applyFont="1" applyBorder="1" applyAlignment="1" applyProtection="1">
      <alignment horizontal="center" vertical="center"/>
    </xf>
    <xf numFmtId="0" fontId="44" fillId="0" borderId="73" xfId="0" applyFont="1" applyBorder="1" applyAlignment="1" applyProtection="1">
      <alignment horizontal="center" vertical="center"/>
    </xf>
    <xf numFmtId="0" fontId="44" fillId="0" borderId="74" xfId="0" applyFont="1" applyBorder="1" applyAlignment="1" applyProtection="1">
      <alignment horizontal="center" vertical="center"/>
    </xf>
    <xf numFmtId="0" fontId="41" fillId="0" borderId="21" xfId="75" applyFont="1" applyBorder="1" applyAlignment="1" applyProtection="1">
      <alignment horizontal="left" vertical="center" wrapText="1"/>
      <protection locked="0"/>
    </xf>
    <xf numFmtId="0" fontId="41" fillId="0" borderId="24" xfId="75" applyFont="1" applyBorder="1" applyAlignment="1" applyProtection="1">
      <alignment horizontal="left" vertical="center" wrapText="1"/>
      <protection locked="0"/>
    </xf>
    <xf numFmtId="0" fontId="41" fillId="0" borderId="22" xfId="75" applyFont="1" applyBorder="1" applyAlignment="1" applyProtection="1">
      <alignment horizontal="left" vertical="center" wrapText="1"/>
      <protection locked="0"/>
    </xf>
    <xf numFmtId="0" fontId="46" fillId="0" borderId="0" xfId="0" applyFont="1" applyFill="1" applyAlignment="1" applyProtection="1">
      <alignment horizontal="center"/>
    </xf>
    <xf numFmtId="0" fontId="41" fillId="0" borderId="21" xfId="75" applyFont="1" applyBorder="1" applyAlignment="1" applyProtection="1">
      <alignment horizontal="left"/>
      <protection locked="0"/>
    </xf>
    <xf numFmtId="0" fontId="21" fillId="0" borderId="24" xfId="75" applyFont="1" applyBorder="1" applyAlignment="1" applyProtection="1">
      <alignment horizontal="left"/>
      <protection locked="0"/>
    </xf>
    <xf numFmtId="0" fontId="41" fillId="0" borderId="20" xfId="75" applyFont="1" applyBorder="1" applyAlignment="1" applyProtection="1">
      <alignment horizontal="left"/>
      <protection locked="0"/>
    </xf>
    <xf numFmtId="165" fontId="22" fillId="0" borderId="20" xfId="75" applyNumberFormat="1" applyFont="1" applyBorder="1" applyAlignment="1" applyProtection="1">
      <alignment horizontal="center" vertical="center" wrapText="1"/>
      <protection locked="0"/>
    </xf>
    <xf numFmtId="0" fontId="41" fillId="0" borderId="20" xfId="75" applyFont="1" applyBorder="1" applyAlignment="1" applyProtection="1">
      <alignment horizontal="center"/>
      <protection locked="0"/>
    </xf>
    <xf numFmtId="14" fontId="23" fillId="0" borderId="20" xfId="75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 vertical="center"/>
    </xf>
    <xf numFmtId="0" fontId="52" fillId="0" borderId="0" xfId="0" applyFont="1" applyAlignment="1" applyProtection="1">
      <alignment horizontal="left" vertical="center"/>
    </xf>
    <xf numFmtId="0" fontId="46" fillId="0" borderId="66" xfId="75" applyFont="1" applyBorder="1" applyAlignment="1" applyProtection="1">
      <alignment horizontal="center"/>
    </xf>
    <xf numFmtId="0" fontId="46" fillId="0" borderId="33" xfId="75" applyFont="1" applyBorder="1" applyAlignment="1" applyProtection="1">
      <alignment horizontal="center"/>
    </xf>
    <xf numFmtId="0" fontId="46" fillId="0" borderId="34" xfId="75" applyFont="1" applyBorder="1" applyAlignment="1" applyProtection="1">
      <alignment horizontal="center"/>
    </xf>
    <xf numFmtId="0" fontId="47" fillId="0" borderId="25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47" fillId="0" borderId="27" xfId="0" applyFont="1" applyBorder="1" applyAlignment="1">
      <alignment horizontal="center"/>
    </xf>
    <xf numFmtId="0" fontId="21" fillId="0" borderId="66" xfId="75" applyFont="1" applyBorder="1" applyAlignment="1" applyProtection="1">
      <alignment horizontal="right" vertical="center"/>
    </xf>
    <xf numFmtId="0" fontId="21" fillId="0" borderId="67" xfId="75" applyFont="1" applyBorder="1" applyAlignment="1" applyProtection="1">
      <alignment horizontal="right" vertical="center"/>
    </xf>
    <xf numFmtId="0" fontId="21" fillId="0" borderId="21" xfId="75" applyFont="1" applyBorder="1" applyAlignment="1" applyProtection="1">
      <alignment horizontal="right" vertical="center"/>
    </xf>
    <xf numFmtId="0" fontId="21" fillId="0" borderId="22" xfId="75" applyFont="1" applyBorder="1" applyAlignment="1" applyProtection="1">
      <alignment horizontal="right" vertical="center"/>
    </xf>
    <xf numFmtId="0" fontId="46" fillId="0" borderId="67" xfId="75" applyFont="1" applyBorder="1" applyAlignment="1" applyProtection="1">
      <alignment horizontal="center"/>
    </xf>
    <xf numFmtId="14" fontId="46" fillId="0" borderId="21" xfId="75" applyNumberFormat="1" applyFont="1" applyFill="1" applyBorder="1" applyAlignment="1" applyProtection="1">
      <alignment horizontal="center"/>
    </xf>
    <xf numFmtId="14" fontId="46" fillId="0" borderId="24" xfId="75" applyNumberFormat="1" applyFont="1" applyFill="1" applyBorder="1" applyAlignment="1" applyProtection="1">
      <alignment horizontal="center"/>
    </xf>
    <xf numFmtId="0" fontId="21" fillId="0" borderId="68" xfId="75" applyFont="1" applyBorder="1" applyAlignment="1" applyProtection="1">
      <alignment horizontal="right" vertical="center"/>
    </xf>
    <xf numFmtId="0" fontId="21" fillId="0" borderId="69" xfId="75" applyFont="1" applyBorder="1" applyAlignment="1" applyProtection="1">
      <alignment horizontal="right" vertical="center"/>
    </xf>
    <xf numFmtId="0" fontId="46" fillId="0" borderId="68" xfId="75" applyFont="1" applyBorder="1" applyAlignment="1" applyProtection="1">
      <alignment horizontal="left" vertical="center" wrapText="1"/>
    </xf>
    <xf numFmtId="0" fontId="46" fillId="0" borderId="57" xfId="75" applyFont="1" applyBorder="1" applyAlignment="1" applyProtection="1">
      <alignment horizontal="left" vertical="center" wrapText="1"/>
    </xf>
    <xf numFmtId="0" fontId="21" fillId="0" borderId="21" xfId="75" applyFont="1" applyBorder="1" applyAlignment="1" applyProtection="1">
      <alignment horizontal="right"/>
    </xf>
    <xf numFmtId="0" fontId="21" fillId="0" borderId="24" xfId="75" applyFont="1" applyBorder="1" applyAlignment="1" applyProtection="1">
      <alignment horizontal="right"/>
    </xf>
    <xf numFmtId="0" fontId="21" fillId="0" borderId="22" xfId="75" applyFont="1" applyBorder="1" applyAlignment="1" applyProtection="1">
      <alignment horizontal="right"/>
    </xf>
    <xf numFmtId="0" fontId="45" fillId="55" borderId="51" xfId="0" applyFont="1" applyFill="1" applyBorder="1" applyAlignment="1" applyProtection="1">
      <alignment horizontal="center" wrapText="1"/>
    </xf>
    <xf numFmtId="0" fontId="45" fillId="55" borderId="52" xfId="0" applyFont="1" applyFill="1" applyBorder="1" applyAlignment="1" applyProtection="1">
      <alignment horizontal="center" wrapText="1"/>
    </xf>
    <xf numFmtId="0" fontId="45" fillId="55" borderId="54" xfId="0" applyFont="1" applyFill="1" applyBorder="1" applyAlignment="1" applyProtection="1">
      <alignment horizontal="center" wrapText="1"/>
    </xf>
    <xf numFmtId="0" fontId="45" fillId="55" borderId="55" xfId="0" applyFont="1" applyFill="1" applyBorder="1" applyAlignment="1" applyProtection="1">
      <alignment horizontal="center" wrapText="1"/>
    </xf>
    <xf numFmtId="0" fontId="47" fillId="56" borderId="25" xfId="0" applyFont="1" applyFill="1" applyBorder="1" applyAlignment="1" applyProtection="1">
      <alignment horizontal="center"/>
    </xf>
    <xf numFmtId="0" fontId="47" fillId="56" borderId="26" xfId="0" applyFont="1" applyFill="1" applyBorder="1" applyAlignment="1" applyProtection="1">
      <alignment horizontal="center"/>
    </xf>
    <xf numFmtId="0" fontId="47" fillId="56" borderId="27" xfId="0" applyFont="1" applyFill="1" applyBorder="1" applyAlignment="1" applyProtection="1">
      <alignment horizontal="center"/>
    </xf>
    <xf numFmtId="0" fontId="42" fillId="0" borderId="28" xfId="0" applyFont="1" applyBorder="1" applyAlignment="1" applyProtection="1">
      <alignment horizontal="center"/>
    </xf>
    <xf numFmtId="0" fontId="42" fillId="0" borderId="29" xfId="0" applyFont="1" applyBorder="1" applyAlignment="1" applyProtection="1">
      <alignment horizontal="center"/>
    </xf>
    <xf numFmtId="0" fontId="42" fillId="0" borderId="35" xfId="0" applyFont="1" applyBorder="1" applyAlignment="1" applyProtection="1">
      <alignment horizontal="center"/>
    </xf>
    <xf numFmtId="0" fontId="42" fillId="0" borderId="36" xfId="0" applyFont="1" applyBorder="1" applyAlignment="1" applyProtection="1">
      <alignment horizontal="center"/>
    </xf>
    <xf numFmtId="0" fontId="42" fillId="0" borderId="29" xfId="0" applyFont="1" applyBorder="1" applyAlignment="1" applyProtection="1">
      <alignment horizontal="center" wrapText="1"/>
    </xf>
    <xf numFmtId="0" fontId="42" fillId="0" borderId="36" xfId="0" applyFont="1" applyBorder="1" applyAlignment="1" applyProtection="1">
      <alignment horizontal="center" wrapText="1"/>
    </xf>
    <xf numFmtId="0" fontId="42" fillId="0" borderId="32" xfId="0" applyFont="1" applyBorder="1" applyAlignment="1" applyProtection="1">
      <alignment horizontal="center"/>
    </xf>
    <xf numFmtId="0" fontId="42" fillId="0" borderId="33" xfId="0" applyFont="1" applyBorder="1" applyAlignment="1" applyProtection="1">
      <alignment horizontal="center"/>
    </xf>
    <xf numFmtId="0" fontId="42" fillId="0" borderId="34" xfId="0" applyFont="1" applyBorder="1" applyAlignment="1" applyProtection="1">
      <alignment horizontal="center"/>
    </xf>
    <xf numFmtId="0" fontId="45" fillId="55" borderId="56" xfId="0" applyFont="1" applyFill="1" applyBorder="1" applyAlignment="1" applyProtection="1">
      <alignment horizontal="center"/>
    </xf>
    <xf numFmtId="0" fontId="45" fillId="55" borderId="57" xfId="0" applyFont="1" applyFill="1" applyBorder="1" applyAlignment="1" applyProtection="1">
      <alignment horizontal="center"/>
    </xf>
    <xf numFmtId="0" fontId="43" fillId="0" borderId="25" xfId="0" applyFont="1" applyFill="1" applyBorder="1" applyAlignment="1" applyProtection="1">
      <alignment horizontal="center" wrapText="1"/>
    </xf>
    <xf numFmtId="0" fontId="43" fillId="0" borderId="58" xfId="0" applyFont="1" applyFill="1" applyBorder="1" applyAlignment="1" applyProtection="1">
      <alignment horizontal="center" wrapText="1"/>
    </xf>
    <xf numFmtId="0" fontId="43" fillId="0" borderId="26" xfId="0" applyFont="1" applyFill="1" applyBorder="1" applyAlignment="1" applyProtection="1">
      <alignment horizontal="center" wrapText="1"/>
    </xf>
    <xf numFmtId="0" fontId="45" fillId="55" borderId="23" xfId="0" applyFont="1" applyFill="1" applyBorder="1" applyAlignment="1" applyProtection="1">
      <alignment horizontal="center"/>
    </xf>
    <xf numFmtId="0" fontId="45" fillId="55" borderId="0" xfId="0" applyFont="1" applyFill="1" applyBorder="1" applyAlignment="1" applyProtection="1">
      <alignment horizontal="center"/>
    </xf>
    <xf numFmtId="0" fontId="42" fillId="55" borderId="49" xfId="0" applyFont="1" applyFill="1" applyBorder="1" applyAlignment="1" applyProtection="1">
      <alignment horizontal="center" wrapText="1"/>
    </xf>
    <xf numFmtId="0" fontId="45" fillId="55" borderId="50" xfId="0" applyFont="1" applyFill="1" applyBorder="1" applyAlignment="1" applyProtection="1">
      <alignment horizontal="center" wrapText="1"/>
    </xf>
    <xf numFmtId="0" fontId="45" fillId="55" borderId="49" xfId="0" applyFont="1" applyFill="1" applyBorder="1" applyAlignment="1" applyProtection="1">
      <alignment horizontal="center" wrapText="1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1" fillId="0" borderId="77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1" fillId="0" borderId="76" xfId="1" applyFont="1" applyFill="1" applyBorder="1" applyAlignment="1">
      <alignment horizontal="center" vertical="center" wrapText="1"/>
    </xf>
    <xf numFmtId="0" fontId="1" fillId="0" borderId="79" xfId="1" applyFont="1" applyFill="1" applyBorder="1" applyAlignment="1">
      <alignment horizontal="center" vertical="center" wrapText="1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1" fillId="0" borderId="85" xfId="1" applyFont="1" applyFill="1" applyBorder="1" applyAlignment="1">
      <alignment horizontal="center" vertical="center" wrapText="1"/>
    </xf>
    <xf numFmtId="0" fontId="1" fillId="0" borderId="84" xfId="1" applyFont="1" applyFill="1" applyBorder="1" applyAlignment="1">
      <alignment horizontal="center" vertical="center" wrapText="1"/>
    </xf>
    <xf numFmtId="0" fontId="1" fillId="0" borderId="87" xfId="1" applyFont="1" applyFill="1" applyBorder="1" applyAlignment="1">
      <alignment horizontal="center" vertical="center" wrapText="1"/>
    </xf>
  </cellXfs>
  <cellStyles count="93">
    <cellStyle name="20% - Accent1 2" xfId="4"/>
    <cellStyle name="20% - Accent1 3" xfId="3"/>
    <cellStyle name="20% - Accent2 2" xfId="6"/>
    <cellStyle name="20% - Accent2 3" xfId="5"/>
    <cellStyle name="20% - Accent3 2" xfId="8"/>
    <cellStyle name="20% - Accent3 3" xfId="7"/>
    <cellStyle name="20% - Accent4 2" xfId="10"/>
    <cellStyle name="20% - Accent4 3" xfId="9"/>
    <cellStyle name="20% - Accent5 2" xfId="12"/>
    <cellStyle name="20% - Accent5 3" xfId="11"/>
    <cellStyle name="20% - Accent6 2" xfId="14"/>
    <cellStyle name="20% - Accent6 3" xfId="13"/>
    <cellStyle name="40% - Accent1 2" xfId="16"/>
    <cellStyle name="40% - Accent1 3" xfId="15"/>
    <cellStyle name="40% - Accent2 2" xfId="18"/>
    <cellStyle name="40% - Accent2 3" xfId="17"/>
    <cellStyle name="40% - Accent3 2" xfId="20"/>
    <cellStyle name="40% - Accent3 3" xfId="19"/>
    <cellStyle name="40% - Accent4 2" xfId="22"/>
    <cellStyle name="40% - Accent4 3" xfId="21"/>
    <cellStyle name="40% - Accent5 2" xfId="24"/>
    <cellStyle name="40% - Accent5 3" xfId="23"/>
    <cellStyle name="40% - Accent6 2" xfId="26"/>
    <cellStyle name="40% - Accent6 3" xfId="25"/>
    <cellStyle name="60% - Accent1 2" xfId="28"/>
    <cellStyle name="60% - Accent1 3" xfId="27"/>
    <cellStyle name="60% - Accent2 2" xfId="30"/>
    <cellStyle name="60% - Accent2 3" xfId="29"/>
    <cellStyle name="60% - Accent3 2" xfId="32"/>
    <cellStyle name="60% - Accent3 3" xfId="31"/>
    <cellStyle name="60% - Accent4 2" xfId="34"/>
    <cellStyle name="60% - Accent4 3" xfId="33"/>
    <cellStyle name="60% - Accent5 2" xfId="36"/>
    <cellStyle name="60% - Accent5 3" xfId="35"/>
    <cellStyle name="60% - Accent6 2" xfId="38"/>
    <cellStyle name="60% - Accent6 3" xfId="37"/>
    <cellStyle name="Accent1 2" xfId="40"/>
    <cellStyle name="Accent1 3" xfId="39"/>
    <cellStyle name="Accent2 2" xfId="42"/>
    <cellStyle name="Accent2 3" xfId="41"/>
    <cellStyle name="Accent3 2" xfId="44"/>
    <cellStyle name="Accent3 3" xfId="43"/>
    <cellStyle name="Accent4 2" xfId="46"/>
    <cellStyle name="Accent4 3" xfId="45"/>
    <cellStyle name="Accent5 2" xfId="48"/>
    <cellStyle name="Accent5 3" xfId="47"/>
    <cellStyle name="Accent6 2" xfId="50"/>
    <cellStyle name="Accent6 3" xfId="49"/>
    <cellStyle name="Bad 2" xfId="52"/>
    <cellStyle name="Bad 3" xfId="51"/>
    <cellStyle name="Calculation 2" xfId="54"/>
    <cellStyle name="Calculation 3" xfId="53"/>
    <cellStyle name="Check Cell 2" xfId="56"/>
    <cellStyle name="Check Cell 3" xfId="55"/>
    <cellStyle name="Comma" xfId="90" builtinId="3"/>
    <cellStyle name="Currency" xfId="91" builtinId="4"/>
    <cellStyle name="Explanatory Text 2" xfId="58"/>
    <cellStyle name="Explanatory Text 3" xfId="57"/>
    <cellStyle name="Good 2" xfId="60"/>
    <cellStyle name="Good 3" xfId="59"/>
    <cellStyle name="Heading 1 2" xfId="62"/>
    <cellStyle name="Heading 1 3" xfId="61"/>
    <cellStyle name="Heading 2 2" xfId="64"/>
    <cellStyle name="Heading 2 3" xfId="63"/>
    <cellStyle name="Heading 3 2" xfId="66"/>
    <cellStyle name="Heading 3 3" xfId="65"/>
    <cellStyle name="Heading 3 3 2" xfId="92"/>
    <cellStyle name="Heading 4 2" xfId="68"/>
    <cellStyle name="Heading 4 3" xfId="67"/>
    <cellStyle name="Input 2" xfId="70"/>
    <cellStyle name="Input 3" xfId="69"/>
    <cellStyle name="Linked Cell 2" xfId="72"/>
    <cellStyle name="Linked Cell 3" xfId="71"/>
    <cellStyle name="Neutral 2" xfId="74"/>
    <cellStyle name="Neutral 3" xfId="73"/>
    <cellStyle name="Normal" xfId="0" builtinId="0"/>
    <cellStyle name="Normal 2" xfId="75"/>
    <cellStyle name="Normal 2 2" xfId="76"/>
    <cellStyle name="Normal 3" xfId="77"/>
    <cellStyle name="Normal 4" xfId="2"/>
    <cellStyle name="Normal_Sheet1" xfId="1"/>
    <cellStyle name="Note 2" xfId="79"/>
    <cellStyle name="Note 3" xfId="78"/>
    <cellStyle name="Output 2" xfId="81"/>
    <cellStyle name="Output 3" xfId="80"/>
    <cellStyle name="Style 1" xfId="82"/>
    <cellStyle name="Style 2" xfId="83"/>
    <cellStyle name="Title 2" xfId="85"/>
    <cellStyle name="Title 3" xfId="84"/>
    <cellStyle name="Total 2" xfId="87"/>
    <cellStyle name="Total 3" xfId="86"/>
    <cellStyle name="Warning Text 2" xfId="89"/>
    <cellStyle name="Warning Text 3" xfId="88"/>
  </cellStyles>
  <dxfs count="46">
    <dxf>
      <font>
        <b val="0"/>
        <i val="0"/>
        <strike val="0"/>
        <color rgb="FF980006"/>
      </font>
      <fill>
        <patternFill>
          <bgColor rgb="FFFFC7CE"/>
        </patternFill>
      </fill>
    </dxf>
    <dxf>
      <font>
        <b val="0"/>
        <i val="0"/>
        <strike val="0"/>
        <color rgb="FF98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strike val="0"/>
      </font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BFBFBF"/>
        </patternFill>
      </fill>
    </dxf>
    <dxf>
      <font>
        <strike val="0"/>
        <color auto="1"/>
      </font>
      <fill>
        <patternFill>
          <bgColor rgb="FFBFBFBF"/>
        </patternFill>
      </fill>
    </dxf>
    <dxf>
      <font>
        <color rgb="FF98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98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980006"/>
      </font>
      <fill>
        <patternFill>
          <bgColor rgb="FFFFC7CE"/>
        </patternFill>
      </fill>
    </dxf>
    <dxf>
      <font>
        <color rgb="FF98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8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98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0C0C0"/>
      <color rgb="FF0000FF"/>
      <color rgb="FFBFBFBF"/>
      <color rgb="FFFFC7CE"/>
      <color rgb="FF980006"/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48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XA50000"/>
  <sheetViews>
    <sheetView topLeftCell="B1" workbookViewId="0"/>
  </sheetViews>
  <sheetFormatPr defaultRowHeight="15" x14ac:dyDescent="0.25"/>
  <cols>
    <col min="1" max="1" width="23.7109375" hidden="1" customWidth="1"/>
    <col min="2" max="2" width="55.7109375" customWidth="1"/>
    <col min="3" max="3" width="75.7109375" customWidth="1"/>
    <col min="4" max="4" width="16.7109375" customWidth="1"/>
  </cols>
  <sheetData>
    <row r="5" spans="1:4" ht="15" customHeight="1" x14ac:dyDescent="0.3">
      <c r="A5" s="1" t="s">
        <v>0</v>
      </c>
      <c r="B5" s="1" t="s">
        <v>1</v>
      </c>
      <c r="C5" s="1" t="s">
        <v>2</v>
      </c>
      <c r="D5" s="1" t="s">
        <v>3</v>
      </c>
    </row>
    <row r="6" spans="1:4" ht="15" customHeight="1" x14ac:dyDescent="0.3">
      <c r="A6" s="1" t="s">
        <v>4</v>
      </c>
      <c r="B6" s="1" t="s">
        <v>5</v>
      </c>
      <c r="C6" s="1" t="s">
        <v>5</v>
      </c>
      <c r="D6" s="1" t="s">
        <v>3</v>
      </c>
    </row>
    <row r="7" spans="1:4" ht="15" customHeight="1" x14ac:dyDescent="0.3">
      <c r="A7" s="1" t="s">
        <v>6</v>
      </c>
      <c r="B7" s="1" t="s">
        <v>7</v>
      </c>
      <c r="C7" s="1" t="s">
        <v>7</v>
      </c>
      <c r="D7" s="1" t="s">
        <v>8</v>
      </c>
    </row>
    <row r="8" spans="1:4" ht="15" customHeight="1" x14ac:dyDescent="0.3">
      <c r="A8" s="1" t="s">
        <v>9</v>
      </c>
      <c r="B8" s="1" t="s">
        <v>10</v>
      </c>
      <c r="C8" s="1" t="s">
        <v>11</v>
      </c>
      <c r="D8" s="1" t="s">
        <v>3</v>
      </c>
    </row>
    <row r="9" spans="1:4" ht="15" customHeight="1" x14ac:dyDescent="0.3">
      <c r="A9" s="1" t="s">
        <v>12</v>
      </c>
      <c r="B9" s="1" t="s">
        <v>13</v>
      </c>
      <c r="C9" s="1" t="s">
        <v>14</v>
      </c>
      <c r="D9" s="1" t="s">
        <v>3</v>
      </c>
    </row>
    <row r="10" spans="1:4" ht="15" customHeight="1" x14ac:dyDescent="0.3">
      <c r="A10" s="1" t="s">
        <v>15</v>
      </c>
      <c r="B10" s="1" t="s">
        <v>16</v>
      </c>
      <c r="C10" s="1" t="s">
        <v>17</v>
      </c>
      <c r="D10" s="1" t="s">
        <v>8</v>
      </c>
    </row>
    <row r="11" spans="1:4" ht="15" customHeight="1" x14ac:dyDescent="0.3">
      <c r="A11" s="1" t="s">
        <v>18</v>
      </c>
      <c r="B11" s="1" t="s">
        <v>19</v>
      </c>
      <c r="C11" s="1" t="s">
        <v>19</v>
      </c>
      <c r="D11" s="1" t="s">
        <v>8</v>
      </c>
    </row>
    <row r="12" spans="1:4" ht="15" customHeight="1" x14ac:dyDescent="0.3">
      <c r="A12" s="1" t="s">
        <v>20</v>
      </c>
      <c r="B12" s="1" t="s">
        <v>21</v>
      </c>
      <c r="C12" s="1" t="s">
        <v>22</v>
      </c>
      <c r="D12" s="1" t="s">
        <v>3</v>
      </c>
    </row>
    <row r="13" spans="1:4" ht="15" customHeight="1" x14ac:dyDescent="0.3">
      <c r="A13" s="1" t="s">
        <v>23</v>
      </c>
      <c r="B13" s="1" t="s">
        <v>24</v>
      </c>
      <c r="C13" s="1" t="s">
        <v>25</v>
      </c>
      <c r="D13" s="1" t="s">
        <v>3</v>
      </c>
    </row>
    <row r="14" spans="1:4" ht="15" customHeight="1" x14ac:dyDescent="0.3">
      <c r="A14" s="1" t="s">
        <v>26</v>
      </c>
      <c r="B14" s="1" t="s">
        <v>27</v>
      </c>
      <c r="C14" s="1" t="s">
        <v>28</v>
      </c>
      <c r="D14" s="1" t="s">
        <v>8</v>
      </c>
    </row>
    <row r="15" spans="1:4" ht="15" customHeight="1" x14ac:dyDescent="0.3">
      <c r="A15" s="1" t="s">
        <v>29</v>
      </c>
      <c r="B15" s="1" t="s">
        <v>30</v>
      </c>
      <c r="C15" s="1" t="s">
        <v>30</v>
      </c>
      <c r="D15" s="1" t="s">
        <v>8</v>
      </c>
    </row>
    <row r="16" spans="1:4" ht="15" customHeight="1" x14ac:dyDescent="0.3">
      <c r="A16" s="1" t="s">
        <v>31</v>
      </c>
      <c r="B16" s="1" t="s">
        <v>32</v>
      </c>
      <c r="C16" s="1" t="s">
        <v>33</v>
      </c>
      <c r="D16" s="1" t="s">
        <v>3</v>
      </c>
    </row>
    <row r="17" spans="1:4" ht="15" customHeight="1" x14ac:dyDescent="0.3">
      <c r="A17" s="1" t="s">
        <v>34</v>
      </c>
      <c r="B17" s="1" t="s">
        <v>35</v>
      </c>
      <c r="C17" s="1" t="s">
        <v>36</v>
      </c>
      <c r="D17" s="1" t="s">
        <v>3</v>
      </c>
    </row>
    <row r="18" spans="1:4" ht="15" customHeight="1" x14ac:dyDescent="0.3">
      <c r="A18" s="1" t="s">
        <v>37</v>
      </c>
      <c r="B18" s="1" t="s">
        <v>38</v>
      </c>
      <c r="C18" s="1" t="s">
        <v>39</v>
      </c>
      <c r="D18" s="1" t="s">
        <v>8</v>
      </c>
    </row>
    <row r="19" spans="1:4" ht="15" customHeight="1" x14ac:dyDescent="0.3">
      <c r="A19" s="1" t="s">
        <v>40</v>
      </c>
      <c r="B19" s="1" t="s">
        <v>41</v>
      </c>
      <c r="C19" s="1" t="s">
        <v>42</v>
      </c>
      <c r="D19" s="1" t="s">
        <v>8</v>
      </c>
    </row>
    <row r="20" spans="1:4" ht="15" customHeight="1" x14ac:dyDescent="0.3">
      <c r="A20" s="1" t="s">
        <v>43</v>
      </c>
      <c r="B20" s="1" t="s">
        <v>44</v>
      </c>
      <c r="C20" s="1" t="s">
        <v>44</v>
      </c>
      <c r="D20" s="1" t="s">
        <v>8</v>
      </c>
    </row>
    <row r="21" spans="1:4" ht="15" customHeight="1" x14ac:dyDescent="0.3">
      <c r="A21" s="1" t="s">
        <v>45</v>
      </c>
      <c r="B21" s="1" t="s">
        <v>46</v>
      </c>
      <c r="C21" s="1" t="s">
        <v>47</v>
      </c>
      <c r="D21" s="1" t="s">
        <v>3</v>
      </c>
    </row>
    <row r="22" spans="1:4" ht="15" customHeight="1" x14ac:dyDescent="0.25">
      <c r="A22" s="1" t="s">
        <v>48</v>
      </c>
      <c r="B22" s="1" t="s">
        <v>49</v>
      </c>
      <c r="C22" s="1" t="s">
        <v>50</v>
      </c>
      <c r="D22" s="1" t="s">
        <v>3</v>
      </c>
    </row>
    <row r="23" spans="1:4" ht="15" customHeight="1" x14ac:dyDescent="0.25">
      <c r="A23" s="1" t="s">
        <v>51</v>
      </c>
      <c r="B23" s="1" t="s">
        <v>52</v>
      </c>
      <c r="C23" s="1" t="s">
        <v>53</v>
      </c>
      <c r="D23" s="1" t="s">
        <v>8</v>
      </c>
    </row>
    <row r="24" spans="1:4" ht="15" customHeight="1" x14ac:dyDescent="0.25">
      <c r="A24" s="1" t="s">
        <v>54</v>
      </c>
      <c r="B24" s="1" t="s">
        <v>55</v>
      </c>
      <c r="C24" s="1" t="s">
        <v>56</v>
      </c>
      <c r="D24" s="1" t="s">
        <v>8</v>
      </c>
    </row>
    <row r="25" spans="1:4" ht="15" customHeight="1" x14ac:dyDescent="0.25">
      <c r="A25" s="1" t="s">
        <v>57</v>
      </c>
      <c r="B25" s="1" t="s">
        <v>58</v>
      </c>
      <c r="C25" s="1" t="s">
        <v>59</v>
      </c>
      <c r="D25" s="1" t="s">
        <v>8</v>
      </c>
    </row>
    <row r="26" spans="1:4" ht="15" customHeight="1" x14ac:dyDescent="0.25">
      <c r="A26" s="1" t="s">
        <v>60</v>
      </c>
      <c r="B26" s="1" t="s">
        <v>61</v>
      </c>
      <c r="C26" s="1" t="s">
        <v>62</v>
      </c>
      <c r="D26" s="1" t="s">
        <v>8</v>
      </c>
    </row>
    <row r="27" spans="1:4" ht="15" customHeight="1" x14ac:dyDescent="0.25">
      <c r="A27" s="1" t="s">
        <v>63</v>
      </c>
      <c r="B27" s="1" t="s">
        <v>64</v>
      </c>
      <c r="C27" s="1" t="s">
        <v>65</v>
      </c>
      <c r="D27" s="1" t="s">
        <v>8</v>
      </c>
    </row>
    <row r="28" spans="1:4" ht="15" customHeight="1" x14ac:dyDescent="0.25">
      <c r="A28" s="1" t="s">
        <v>66</v>
      </c>
      <c r="B28" s="1" t="s">
        <v>67</v>
      </c>
      <c r="C28" s="1" t="s">
        <v>67</v>
      </c>
      <c r="D28" s="1" t="s">
        <v>8</v>
      </c>
    </row>
    <row r="29" spans="1:4" ht="15" customHeight="1" x14ac:dyDescent="0.25">
      <c r="A29" s="1" t="s">
        <v>68</v>
      </c>
      <c r="B29" s="1" t="s">
        <v>69</v>
      </c>
      <c r="C29" s="1" t="s">
        <v>70</v>
      </c>
      <c r="D29" s="1" t="s">
        <v>3</v>
      </c>
    </row>
    <row r="30" spans="1:4" ht="15" customHeight="1" x14ac:dyDescent="0.25">
      <c r="A30" s="1" t="s">
        <v>71</v>
      </c>
      <c r="B30" s="1" t="s">
        <v>72</v>
      </c>
      <c r="C30" s="1" t="s">
        <v>73</v>
      </c>
      <c r="D30" s="1" t="s">
        <v>3</v>
      </c>
    </row>
    <row r="31" spans="1:4" ht="15" customHeight="1" x14ac:dyDescent="0.25">
      <c r="A31" s="1" t="s">
        <v>74</v>
      </c>
      <c r="B31" s="1" t="s">
        <v>75</v>
      </c>
      <c r="C31" s="1" t="s">
        <v>76</v>
      </c>
      <c r="D31" s="1" t="s">
        <v>8</v>
      </c>
    </row>
    <row r="32" spans="1:4" ht="15" customHeight="1" x14ac:dyDescent="0.25">
      <c r="A32" s="1" t="s">
        <v>77</v>
      </c>
      <c r="B32" s="1" t="s">
        <v>78</v>
      </c>
      <c r="C32" s="1" t="s">
        <v>79</v>
      </c>
      <c r="D32" s="1" t="s">
        <v>8</v>
      </c>
    </row>
    <row r="33" spans="1:4" ht="15" customHeight="1" x14ac:dyDescent="0.25">
      <c r="A33" s="1" t="s">
        <v>80</v>
      </c>
      <c r="B33" s="1" t="s">
        <v>81</v>
      </c>
      <c r="C33" s="1" t="s">
        <v>81</v>
      </c>
      <c r="D33" s="1" t="s">
        <v>8</v>
      </c>
    </row>
    <row r="34" spans="1:4" ht="15" customHeight="1" x14ac:dyDescent="0.25">
      <c r="A34" s="1" t="s">
        <v>82</v>
      </c>
      <c r="B34" s="1" t="s">
        <v>83</v>
      </c>
      <c r="C34" s="1" t="s">
        <v>84</v>
      </c>
      <c r="D34" s="1" t="s">
        <v>3</v>
      </c>
    </row>
    <row r="35" spans="1:4" ht="15" customHeight="1" x14ac:dyDescent="0.25">
      <c r="A35" s="1" t="s">
        <v>85</v>
      </c>
      <c r="B35" s="1" t="s">
        <v>86</v>
      </c>
      <c r="C35" s="1" t="s">
        <v>87</v>
      </c>
      <c r="D35" s="1" t="s">
        <v>3</v>
      </c>
    </row>
    <row r="36" spans="1:4" ht="15" customHeight="1" x14ac:dyDescent="0.25">
      <c r="A36" s="1" t="s">
        <v>88</v>
      </c>
      <c r="B36" s="1" t="s">
        <v>89</v>
      </c>
      <c r="C36" s="1" t="s">
        <v>90</v>
      </c>
      <c r="D36" s="1" t="s">
        <v>8</v>
      </c>
    </row>
    <row r="37" spans="1:4" ht="15" customHeight="1" x14ac:dyDescent="0.25">
      <c r="A37" s="1" t="s">
        <v>91</v>
      </c>
      <c r="B37" s="1" t="s">
        <v>92</v>
      </c>
      <c r="C37" s="1" t="s">
        <v>93</v>
      </c>
      <c r="D37" s="1" t="s">
        <v>8</v>
      </c>
    </row>
    <row r="38" spans="1:4" ht="15" customHeight="1" x14ac:dyDescent="0.25">
      <c r="A38" s="1" t="s">
        <v>94</v>
      </c>
      <c r="B38" s="1" t="s">
        <v>95</v>
      </c>
      <c r="C38" s="1" t="s">
        <v>96</v>
      </c>
      <c r="D38" s="1" t="s">
        <v>8</v>
      </c>
    </row>
    <row r="39" spans="1:4" ht="15" customHeight="1" x14ac:dyDescent="0.25">
      <c r="A39" s="1" t="s">
        <v>97</v>
      </c>
      <c r="B39" s="1" t="s">
        <v>98</v>
      </c>
      <c r="C39" s="1" t="s">
        <v>99</v>
      </c>
      <c r="D39" s="1" t="s">
        <v>3</v>
      </c>
    </row>
    <row r="40" spans="1:4" ht="15" customHeight="1" x14ac:dyDescent="0.25">
      <c r="A40" s="1" t="s">
        <v>100</v>
      </c>
      <c r="B40" s="1" t="s">
        <v>101</v>
      </c>
      <c r="C40" s="1" t="s">
        <v>102</v>
      </c>
      <c r="D40" s="1" t="s">
        <v>3</v>
      </c>
    </row>
    <row r="41" spans="1:4" ht="15" customHeight="1" x14ac:dyDescent="0.25">
      <c r="A41" s="1" t="s">
        <v>103</v>
      </c>
      <c r="B41" s="1" t="s">
        <v>104</v>
      </c>
      <c r="C41" s="1" t="s">
        <v>105</v>
      </c>
      <c r="D41" s="1" t="s">
        <v>8</v>
      </c>
    </row>
    <row r="42" spans="1:4" ht="15" customHeight="1" x14ac:dyDescent="0.25">
      <c r="A42" s="1" t="s">
        <v>106</v>
      </c>
      <c r="B42" s="1" t="s">
        <v>107</v>
      </c>
      <c r="C42" s="1" t="s">
        <v>108</v>
      </c>
      <c r="D42" s="1" t="s">
        <v>8</v>
      </c>
    </row>
    <row r="43" spans="1:4" ht="15" customHeight="1" x14ac:dyDescent="0.25">
      <c r="A43" s="1" t="s">
        <v>109</v>
      </c>
      <c r="B43" s="1" t="s">
        <v>110</v>
      </c>
      <c r="C43" s="1" t="s">
        <v>111</v>
      </c>
      <c r="D43" s="1" t="s">
        <v>3</v>
      </c>
    </row>
    <row r="44" spans="1:4" ht="15" customHeight="1" x14ac:dyDescent="0.25">
      <c r="A44" s="1" t="s">
        <v>112</v>
      </c>
      <c r="B44" s="1" t="s">
        <v>113</v>
      </c>
      <c r="C44" s="1" t="s">
        <v>114</v>
      </c>
      <c r="D44" s="1" t="s">
        <v>3</v>
      </c>
    </row>
    <row r="45" spans="1:4" ht="15" customHeight="1" x14ac:dyDescent="0.25">
      <c r="A45" s="1" t="s">
        <v>115</v>
      </c>
      <c r="B45" s="1" t="s">
        <v>116</v>
      </c>
      <c r="C45" s="1" t="s">
        <v>117</v>
      </c>
      <c r="D45" s="1" t="s">
        <v>8</v>
      </c>
    </row>
    <row r="46" spans="1:4" ht="15" customHeight="1" x14ac:dyDescent="0.25">
      <c r="A46" s="1" t="s">
        <v>118</v>
      </c>
      <c r="B46" s="1" t="s">
        <v>119</v>
      </c>
      <c r="C46" s="1" t="s">
        <v>120</v>
      </c>
      <c r="D46" s="1" t="s">
        <v>8</v>
      </c>
    </row>
    <row r="47" spans="1:4" ht="15" customHeight="1" x14ac:dyDescent="0.25">
      <c r="A47" s="1" t="s">
        <v>121</v>
      </c>
      <c r="B47" s="1" t="s">
        <v>122</v>
      </c>
      <c r="C47" s="1" t="s">
        <v>123</v>
      </c>
      <c r="D47" s="1" t="s">
        <v>124</v>
      </c>
    </row>
    <row r="48" spans="1:4" ht="15" customHeight="1" x14ac:dyDescent="0.25">
      <c r="A48" s="1" t="s">
        <v>125</v>
      </c>
      <c r="B48" s="1" t="s">
        <v>126</v>
      </c>
      <c r="C48" s="1" t="s">
        <v>126</v>
      </c>
      <c r="D48" s="1" t="s">
        <v>124</v>
      </c>
    </row>
    <row r="49" spans="1:4" ht="15" customHeight="1" x14ac:dyDescent="0.25">
      <c r="A49" s="1" t="s">
        <v>127</v>
      </c>
      <c r="B49" s="1" t="s">
        <v>128</v>
      </c>
      <c r="C49" s="1" t="s">
        <v>129</v>
      </c>
      <c r="D49" s="1" t="s">
        <v>8</v>
      </c>
    </row>
    <row r="50" spans="1:4" ht="15" customHeight="1" x14ac:dyDescent="0.25">
      <c r="A50" s="1" t="s">
        <v>130</v>
      </c>
      <c r="B50" s="1" t="s">
        <v>131</v>
      </c>
      <c r="C50" s="1" t="s">
        <v>131</v>
      </c>
      <c r="D50" s="1" t="s">
        <v>8</v>
      </c>
    </row>
    <row r="51" spans="1:4" ht="15" customHeight="1" x14ac:dyDescent="0.25">
      <c r="A51" s="1" t="s">
        <v>132</v>
      </c>
      <c r="B51" s="1" t="s">
        <v>133</v>
      </c>
      <c r="C51" s="1" t="s">
        <v>134</v>
      </c>
      <c r="D51" s="1" t="s">
        <v>8</v>
      </c>
    </row>
    <row r="52" spans="1:4" ht="15" customHeight="1" x14ac:dyDescent="0.25">
      <c r="A52" s="1" t="s">
        <v>135</v>
      </c>
      <c r="B52" s="1" t="s">
        <v>136</v>
      </c>
      <c r="C52" s="1" t="s">
        <v>137</v>
      </c>
      <c r="D52" s="1" t="s">
        <v>8</v>
      </c>
    </row>
    <row r="53" spans="1:4" ht="15" customHeight="1" x14ac:dyDescent="0.25">
      <c r="A53" s="1" t="s">
        <v>138</v>
      </c>
      <c r="B53" s="1" t="s">
        <v>139</v>
      </c>
      <c r="C53" s="1" t="s">
        <v>140</v>
      </c>
      <c r="D53" s="1" t="s">
        <v>8</v>
      </c>
    </row>
    <row r="54" spans="1:4" ht="15" customHeight="1" x14ac:dyDescent="0.25">
      <c r="A54" s="1" t="s">
        <v>141</v>
      </c>
      <c r="B54" s="1" t="s">
        <v>142</v>
      </c>
      <c r="C54" s="1" t="s">
        <v>143</v>
      </c>
      <c r="D54" s="1" t="s">
        <v>8</v>
      </c>
    </row>
    <row r="55" spans="1:4" ht="15" customHeight="1" x14ac:dyDescent="0.25">
      <c r="A55" s="1" t="s">
        <v>144</v>
      </c>
      <c r="B55" s="1" t="s">
        <v>145</v>
      </c>
      <c r="C55" s="1" t="s">
        <v>146</v>
      </c>
      <c r="D55" s="1" t="s">
        <v>8</v>
      </c>
    </row>
    <row r="56" spans="1:4" ht="15" customHeight="1" x14ac:dyDescent="0.25">
      <c r="A56" s="1" t="s">
        <v>147</v>
      </c>
      <c r="B56" s="1" t="s">
        <v>148</v>
      </c>
      <c r="C56" s="1" t="s">
        <v>149</v>
      </c>
      <c r="D56" s="1" t="s">
        <v>8</v>
      </c>
    </row>
    <row r="57" spans="1:4" ht="15" customHeight="1" x14ac:dyDescent="0.25">
      <c r="A57" s="1" t="s">
        <v>150</v>
      </c>
      <c r="B57" s="1" t="s">
        <v>151</v>
      </c>
      <c r="C57" s="1" t="s">
        <v>152</v>
      </c>
      <c r="D57" s="1" t="s">
        <v>8</v>
      </c>
    </row>
    <row r="58" spans="1:4" ht="15" customHeight="1" x14ac:dyDescent="0.25">
      <c r="A58" s="1" t="s">
        <v>153</v>
      </c>
      <c r="B58" s="1" t="s">
        <v>154</v>
      </c>
      <c r="C58" s="1" t="s">
        <v>155</v>
      </c>
      <c r="D58" s="1" t="s">
        <v>8</v>
      </c>
    </row>
    <row r="59" spans="1:4" ht="15" customHeight="1" x14ac:dyDescent="0.25">
      <c r="A59" s="1" t="s">
        <v>156</v>
      </c>
      <c r="B59" s="1" t="s">
        <v>157</v>
      </c>
      <c r="C59" s="1" t="s">
        <v>158</v>
      </c>
      <c r="D59" s="1" t="s">
        <v>8</v>
      </c>
    </row>
    <row r="60" spans="1:4" ht="15" customHeight="1" x14ac:dyDescent="0.25">
      <c r="A60" s="1" t="s">
        <v>159</v>
      </c>
      <c r="B60" s="1" t="s">
        <v>160</v>
      </c>
      <c r="C60" s="1" t="s">
        <v>161</v>
      </c>
      <c r="D60" s="1" t="s">
        <v>8</v>
      </c>
    </row>
    <row r="61" spans="1:4" ht="15" customHeight="1" x14ac:dyDescent="0.25">
      <c r="A61" s="1" t="s">
        <v>162</v>
      </c>
      <c r="B61" s="1" t="s">
        <v>163</v>
      </c>
      <c r="C61" s="1" t="s">
        <v>164</v>
      </c>
      <c r="D61" s="1" t="s">
        <v>8</v>
      </c>
    </row>
    <row r="62" spans="1:4" ht="15" customHeight="1" x14ac:dyDescent="0.25">
      <c r="A62" s="1" t="s">
        <v>165</v>
      </c>
      <c r="B62" s="1" t="s">
        <v>166</v>
      </c>
      <c r="C62" s="1" t="s">
        <v>167</v>
      </c>
      <c r="D62" s="1" t="s">
        <v>8</v>
      </c>
    </row>
    <row r="63" spans="1:4" ht="15" customHeight="1" x14ac:dyDescent="0.25">
      <c r="A63" s="1" t="s">
        <v>168</v>
      </c>
      <c r="B63" s="1" t="s">
        <v>169</v>
      </c>
      <c r="C63" s="1" t="s">
        <v>170</v>
      </c>
      <c r="D63" s="1" t="s">
        <v>8</v>
      </c>
    </row>
    <row r="64" spans="1:4" ht="15" customHeight="1" x14ac:dyDescent="0.25">
      <c r="A64" s="1" t="s">
        <v>171</v>
      </c>
      <c r="B64" s="1" t="s">
        <v>172</v>
      </c>
      <c r="C64" s="1" t="s">
        <v>173</v>
      </c>
      <c r="D64" s="1" t="s">
        <v>8</v>
      </c>
    </row>
    <row r="65" spans="1:4" ht="15" customHeight="1" x14ac:dyDescent="0.25">
      <c r="A65" s="1" t="s">
        <v>174</v>
      </c>
      <c r="B65" s="1" t="s">
        <v>175</v>
      </c>
      <c r="C65" s="1" t="s">
        <v>176</v>
      </c>
      <c r="D65" s="1" t="s">
        <v>8</v>
      </c>
    </row>
    <row r="66" spans="1:4" ht="15" customHeight="1" x14ac:dyDescent="0.25">
      <c r="A66" s="1" t="s">
        <v>177</v>
      </c>
      <c r="B66" s="1" t="s">
        <v>178</v>
      </c>
      <c r="C66" s="1" t="s">
        <v>179</v>
      </c>
      <c r="D66" s="1" t="s">
        <v>8</v>
      </c>
    </row>
    <row r="67" spans="1:4" ht="15" customHeight="1" x14ac:dyDescent="0.25">
      <c r="A67" s="1" t="s">
        <v>180</v>
      </c>
      <c r="B67" s="1" t="s">
        <v>181</v>
      </c>
      <c r="C67" s="1" t="s">
        <v>182</v>
      </c>
      <c r="D67" s="1" t="s">
        <v>8</v>
      </c>
    </row>
    <row r="68" spans="1:4" ht="15" customHeight="1" x14ac:dyDescent="0.25">
      <c r="A68" s="1" t="s">
        <v>183</v>
      </c>
      <c r="B68" s="1" t="s">
        <v>184</v>
      </c>
      <c r="C68" s="1" t="s">
        <v>185</v>
      </c>
      <c r="D68" s="1" t="s">
        <v>8</v>
      </c>
    </row>
    <row r="69" spans="1:4" ht="15" customHeight="1" x14ac:dyDescent="0.25">
      <c r="A69" s="1" t="s">
        <v>186</v>
      </c>
      <c r="B69" s="1" t="s">
        <v>187</v>
      </c>
      <c r="C69" s="1" t="s">
        <v>188</v>
      </c>
      <c r="D69" s="1" t="s">
        <v>8</v>
      </c>
    </row>
    <row r="70" spans="1:4" ht="15" customHeight="1" x14ac:dyDescent="0.25">
      <c r="A70" s="1" t="s">
        <v>189</v>
      </c>
      <c r="B70" s="1" t="s">
        <v>190</v>
      </c>
      <c r="C70" s="1" t="s">
        <v>191</v>
      </c>
      <c r="D70" s="1" t="s">
        <v>8</v>
      </c>
    </row>
    <row r="71" spans="1:4" ht="15" customHeight="1" x14ac:dyDescent="0.25">
      <c r="A71" s="1" t="s">
        <v>192</v>
      </c>
      <c r="B71" s="1" t="s">
        <v>193</v>
      </c>
      <c r="C71" s="1" t="s">
        <v>193</v>
      </c>
      <c r="D71" s="1" t="s">
        <v>3</v>
      </c>
    </row>
    <row r="72" spans="1:4" ht="15" customHeight="1" x14ac:dyDescent="0.25">
      <c r="A72" s="1" t="s">
        <v>194</v>
      </c>
      <c r="B72" s="1" t="s">
        <v>195</v>
      </c>
      <c r="C72" s="1" t="s">
        <v>196</v>
      </c>
      <c r="D72" s="1" t="s">
        <v>8</v>
      </c>
    </row>
    <row r="73" spans="1:4" ht="15" customHeight="1" x14ac:dyDescent="0.25">
      <c r="A73" s="1" t="s">
        <v>197</v>
      </c>
      <c r="B73" s="1" t="s">
        <v>198</v>
      </c>
      <c r="C73" s="1" t="s">
        <v>198</v>
      </c>
      <c r="D73" s="1" t="s">
        <v>3</v>
      </c>
    </row>
    <row r="74" spans="1:4" ht="15" customHeight="1" x14ac:dyDescent="0.25">
      <c r="A74" s="1" t="s">
        <v>199</v>
      </c>
      <c r="B74" s="1" t="s">
        <v>200</v>
      </c>
      <c r="C74" s="1" t="s">
        <v>200</v>
      </c>
      <c r="D74" s="1" t="s">
        <v>3</v>
      </c>
    </row>
    <row r="75" spans="1:4" ht="15" customHeight="1" x14ac:dyDescent="0.25">
      <c r="A75" s="1" t="s">
        <v>201</v>
      </c>
      <c r="B75" s="1" t="s">
        <v>202</v>
      </c>
      <c r="C75" s="1" t="s">
        <v>203</v>
      </c>
      <c r="D75" s="1" t="s">
        <v>8</v>
      </c>
    </row>
    <row r="76" spans="1:4" ht="15" customHeight="1" x14ac:dyDescent="0.25">
      <c r="A76" s="1" t="s">
        <v>204</v>
      </c>
      <c r="B76" s="1" t="s">
        <v>205</v>
      </c>
      <c r="C76" s="1" t="s">
        <v>205</v>
      </c>
      <c r="D76" s="1" t="s">
        <v>3</v>
      </c>
    </row>
    <row r="77" spans="1:4" ht="15" customHeight="1" x14ac:dyDescent="0.25">
      <c r="A77" s="1" t="s">
        <v>206</v>
      </c>
      <c r="B77" s="1" t="s">
        <v>207</v>
      </c>
      <c r="C77" s="1" t="s">
        <v>208</v>
      </c>
      <c r="D77" s="1" t="s">
        <v>8</v>
      </c>
    </row>
    <row r="78" spans="1:4" ht="15" customHeight="1" x14ac:dyDescent="0.25">
      <c r="A78" s="1" t="s">
        <v>209</v>
      </c>
      <c r="B78" s="1" t="s">
        <v>210</v>
      </c>
      <c r="C78" s="1" t="s">
        <v>210</v>
      </c>
      <c r="D78" s="1" t="s">
        <v>3</v>
      </c>
    </row>
    <row r="79" spans="1:4" ht="15" customHeight="1" x14ac:dyDescent="0.25">
      <c r="A79" s="1" t="s">
        <v>211</v>
      </c>
      <c r="B79" s="1" t="s">
        <v>212</v>
      </c>
      <c r="C79" s="1" t="s">
        <v>213</v>
      </c>
      <c r="D79" s="1" t="s">
        <v>8</v>
      </c>
    </row>
    <row r="80" spans="1:4" ht="15" customHeight="1" x14ac:dyDescent="0.25">
      <c r="A80" s="1" t="s">
        <v>214</v>
      </c>
      <c r="B80" s="1" t="s">
        <v>215</v>
      </c>
      <c r="C80" s="1" t="s">
        <v>215</v>
      </c>
      <c r="D80" s="1" t="s">
        <v>3</v>
      </c>
    </row>
    <row r="81" spans="1:4" ht="15" customHeight="1" x14ac:dyDescent="0.25">
      <c r="A81" s="1" t="s">
        <v>216</v>
      </c>
      <c r="B81" s="1" t="s">
        <v>217</v>
      </c>
      <c r="C81" s="1" t="s">
        <v>218</v>
      </c>
      <c r="D81" s="1" t="s">
        <v>8</v>
      </c>
    </row>
    <row r="82" spans="1:4" ht="15" customHeight="1" x14ac:dyDescent="0.25">
      <c r="A82" s="1" t="s">
        <v>219</v>
      </c>
      <c r="B82" s="1" t="s">
        <v>220</v>
      </c>
      <c r="C82" s="1" t="s">
        <v>220</v>
      </c>
      <c r="D82" s="1" t="s">
        <v>3</v>
      </c>
    </row>
    <row r="83" spans="1:4" ht="15" customHeight="1" x14ac:dyDescent="0.25">
      <c r="A83" s="1" t="s">
        <v>221</v>
      </c>
      <c r="B83" s="1" t="s">
        <v>222</v>
      </c>
      <c r="C83" s="1" t="s">
        <v>223</v>
      </c>
      <c r="D83" s="1" t="s">
        <v>8</v>
      </c>
    </row>
    <row r="84" spans="1:4" ht="15" customHeight="1" x14ac:dyDescent="0.25">
      <c r="A84" s="1" t="s">
        <v>224</v>
      </c>
      <c r="B84" s="1" t="s">
        <v>225</v>
      </c>
      <c r="C84" s="1" t="s">
        <v>225</v>
      </c>
      <c r="D84" s="1" t="s">
        <v>3</v>
      </c>
    </row>
    <row r="85" spans="1:4" ht="15" customHeight="1" x14ac:dyDescent="0.25">
      <c r="A85" s="1" t="s">
        <v>226</v>
      </c>
      <c r="B85" s="1" t="s">
        <v>227</v>
      </c>
      <c r="C85" s="1" t="s">
        <v>228</v>
      </c>
      <c r="D85" s="1" t="s">
        <v>8</v>
      </c>
    </row>
    <row r="86" spans="1:4" ht="15" customHeight="1" x14ac:dyDescent="0.25">
      <c r="A86" s="1" t="s">
        <v>229</v>
      </c>
      <c r="B86" s="1" t="s">
        <v>230</v>
      </c>
      <c r="C86" s="1" t="s">
        <v>230</v>
      </c>
      <c r="D86" s="1" t="s">
        <v>3</v>
      </c>
    </row>
    <row r="87" spans="1:4" ht="15" customHeight="1" x14ac:dyDescent="0.25">
      <c r="A87" s="1" t="s">
        <v>231</v>
      </c>
      <c r="B87" s="1" t="s">
        <v>232</v>
      </c>
      <c r="C87" s="1" t="s">
        <v>232</v>
      </c>
      <c r="D87" s="1" t="s">
        <v>3</v>
      </c>
    </row>
    <row r="88" spans="1:4" ht="15" customHeight="1" x14ac:dyDescent="0.25">
      <c r="A88" s="1" t="s">
        <v>233</v>
      </c>
      <c r="B88" s="1" t="s">
        <v>234</v>
      </c>
      <c r="C88" s="1" t="s">
        <v>235</v>
      </c>
      <c r="D88" s="1" t="s">
        <v>8</v>
      </c>
    </row>
    <row r="89" spans="1:4" ht="15" customHeight="1" x14ac:dyDescent="0.25">
      <c r="A89" s="1" t="s">
        <v>236</v>
      </c>
      <c r="B89" s="1" t="s">
        <v>237</v>
      </c>
      <c r="C89" s="1" t="s">
        <v>237</v>
      </c>
      <c r="D89" s="1" t="s">
        <v>3</v>
      </c>
    </row>
    <row r="90" spans="1:4" ht="15" customHeight="1" x14ac:dyDescent="0.25">
      <c r="A90" s="1" t="s">
        <v>238</v>
      </c>
      <c r="B90" s="1" t="s">
        <v>239</v>
      </c>
      <c r="C90" s="1" t="s">
        <v>240</v>
      </c>
      <c r="D90" s="1" t="s">
        <v>8</v>
      </c>
    </row>
    <row r="91" spans="1:4" ht="15" customHeight="1" x14ac:dyDescent="0.25">
      <c r="A91" s="1" t="s">
        <v>241</v>
      </c>
      <c r="B91" s="1" t="s">
        <v>242</v>
      </c>
      <c r="C91" s="1" t="s">
        <v>242</v>
      </c>
      <c r="D91" s="1" t="s">
        <v>3</v>
      </c>
    </row>
    <row r="92" spans="1:4" ht="15" customHeight="1" x14ac:dyDescent="0.25">
      <c r="A92" s="1" t="s">
        <v>243</v>
      </c>
      <c r="B92" s="1" t="s">
        <v>244</v>
      </c>
      <c r="C92" s="1" t="s">
        <v>245</v>
      </c>
      <c r="D92" s="1" t="s">
        <v>8</v>
      </c>
    </row>
    <row r="93" spans="1:4" ht="15" customHeight="1" x14ac:dyDescent="0.25">
      <c r="A93" s="1" t="s">
        <v>246</v>
      </c>
      <c r="B93" s="1" t="s">
        <v>247</v>
      </c>
      <c r="C93" s="1" t="s">
        <v>247</v>
      </c>
      <c r="D93" s="1" t="s">
        <v>3</v>
      </c>
    </row>
    <row r="94" spans="1:4" ht="15" customHeight="1" x14ac:dyDescent="0.25">
      <c r="A94" s="1" t="s">
        <v>248</v>
      </c>
      <c r="B94" s="1" t="s">
        <v>249</v>
      </c>
      <c r="C94" s="1" t="s">
        <v>250</v>
      </c>
      <c r="D94" s="1" t="s">
        <v>8</v>
      </c>
    </row>
    <row r="95" spans="1:4" ht="15" customHeight="1" x14ac:dyDescent="0.25">
      <c r="A95" s="1" t="s">
        <v>251</v>
      </c>
      <c r="B95" s="1" t="s">
        <v>252</v>
      </c>
      <c r="C95" s="1" t="s">
        <v>252</v>
      </c>
      <c r="D95" s="1" t="s">
        <v>3</v>
      </c>
    </row>
    <row r="96" spans="1:4" ht="15" customHeight="1" x14ac:dyDescent="0.25">
      <c r="A96" s="1" t="s">
        <v>253</v>
      </c>
      <c r="B96" s="1" t="s">
        <v>254</v>
      </c>
      <c r="C96" s="1" t="s">
        <v>255</v>
      </c>
      <c r="D96" s="1" t="s">
        <v>8</v>
      </c>
    </row>
    <row r="97" spans="1:4" ht="15" customHeight="1" x14ac:dyDescent="0.25">
      <c r="A97" s="1" t="s">
        <v>256</v>
      </c>
      <c r="B97" s="1" t="s">
        <v>257</v>
      </c>
      <c r="C97" s="1" t="s">
        <v>257</v>
      </c>
      <c r="D97" s="1" t="s">
        <v>3</v>
      </c>
    </row>
    <row r="98" spans="1:4" ht="15" customHeight="1" x14ac:dyDescent="0.25">
      <c r="A98" s="1" t="s">
        <v>258</v>
      </c>
      <c r="B98" s="1" t="s">
        <v>259</v>
      </c>
      <c r="C98" s="1" t="s">
        <v>260</v>
      </c>
      <c r="D98" s="1" t="s">
        <v>8</v>
      </c>
    </row>
    <row r="99" spans="1:4" ht="15" customHeight="1" x14ac:dyDescent="0.25">
      <c r="A99" s="1" t="s">
        <v>261</v>
      </c>
      <c r="B99" s="1" t="s">
        <v>262</v>
      </c>
      <c r="C99" s="1" t="s">
        <v>262</v>
      </c>
      <c r="D99" s="1" t="s">
        <v>3</v>
      </c>
    </row>
    <row r="100" spans="1:4" ht="15" customHeight="1" x14ac:dyDescent="0.25">
      <c r="A100" s="1" t="s">
        <v>263</v>
      </c>
      <c r="B100" s="1" t="s">
        <v>264</v>
      </c>
      <c r="C100" s="1" t="s">
        <v>264</v>
      </c>
      <c r="D100" s="1" t="s">
        <v>3</v>
      </c>
    </row>
    <row r="101" spans="1:4" ht="15" customHeight="1" x14ac:dyDescent="0.25">
      <c r="A101" s="1" t="s">
        <v>265</v>
      </c>
      <c r="B101" s="1" t="s">
        <v>266</v>
      </c>
      <c r="C101" s="1" t="s">
        <v>267</v>
      </c>
      <c r="D101" s="1" t="s">
        <v>8</v>
      </c>
    </row>
    <row r="102" spans="1:4" ht="15" customHeight="1" x14ac:dyDescent="0.25">
      <c r="A102" s="1" t="s">
        <v>268</v>
      </c>
      <c r="B102" s="1" t="s">
        <v>269</v>
      </c>
      <c r="C102" s="1" t="s">
        <v>270</v>
      </c>
      <c r="D102" s="1" t="s">
        <v>3</v>
      </c>
    </row>
    <row r="103" spans="1:4" ht="15" customHeight="1" x14ac:dyDescent="0.25">
      <c r="A103" s="1" t="s">
        <v>271</v>
      </c>
      <c r="B103" s="1" t="s">
        <v>272</v>
      </c>
      <c r="C103" s="1" t="s">
        <v>273</v>
      </c>
      <c r="D103" s="1" t="s">
        <v>3</v>
      </c>
    </row>
    <row r="104" spans="1:4" ht="15" customHeight="1" x14ac:dyDescent="0.25">
      <c r="A104" s="1" t="s">
        <v>274</v>
      </c>
      <c r="B104" s="1" t="s">
        <v>275</v>
      </c>
      <c r="C104" s="1" t="s">
        <v>276</v>
      </c>
      <c r="D104" s="1" t="s">
        <v>3</v>
      </c>
    </row>
    <row r="105" spans="1:4" ht="15" customHeight="1" x14ac:dyDescent="0.25">
      <c r="A105" s="1" t="s">
        <v>277</v>
      </c>
      <c r="B105" s="1" t="s">
        <v>278</v>
      </c>
      <c r="C105" s="1" t="s">
        <v>279</v>
      </c>
      <c r="D105" s="1" t="s">
        <v>3</v>
      </c>
    </row>
    <row r="106" spans="1:4" ht="15" customHeight="1" x14ac:dyDescent="0.25">
      <c r="A106" s="1" t="s">
        <v>280</v>
      </c>
      <c r="B106" s="1" t="s">
        <v>281</v>
      </c>
      <c r="C106" s="1" t="s">
        <v>282</v>
      </c>
      <c r="D106" s="1" t="s">
        <v>8</v>
      </c>
    </row>
    <row r="107" spans="1:4" ht="15" customHeight="1" x14ac:dyDescent="0.25">
      <c r="A107" s="1" t="s">
        <v>283</v>
      </c>
      <c r="B107" s="1" t="s">
        <v>284</v>
      </c>
      <c r="C107" s="1" t="s">
        <v>285</v>
      </c>
      <c r="D107" s="1" t="s">
        <v>3</v>
      </c>
    </row>
    <row r="108" spans="1:4" ht="15" customHeight="1" x14ac:dyDescent="0.25">
      <c r="A108" s="1" t="s">
        <v>286</v>
      </c>
      <c r="B108" s="1" t="s">
        <v>287</v>
      </c>
      <c r="C108" s="1" t="s">
        <v>288</v>
      </c>
      <c r="D108" s="1" t="s">
        <v>8</v>
      </c>
    </row>
    <row r="109" spans="1:4" ht="15" customHeight="1" x14ac:dyDescent="0.25">
      <c r="A109" s="1" t="s">
        <v>289</v>
      </c>
      <c r="B109" s="1" t="s">
        <v>290</v>
      </c>
      <c r="C109" s="1" t="s">
        <v>291</v>
      </c>
      <c r="D109" s="1" t="s">
        <v>8</v>
      </c>
    </row>
    <row r="110" spans="1:4" ht="15" customHeight="1" x14ac:dyDescent="0.25">
      <c r="A110" s="1" t="s">
        <v>292</v>
      </c>
      <c r="B110" s="1" t="s">
        <v>293</v>
      </c>
      <c r="C110" s="1" t="s">
        <v>294</v>
      </c>
      <c r="D110" s="1" t="s">
        <v>8</v>
      </c>
    </row>
    <row r="111" spans="1:4" ht="15" customHeight="1" x14ac:dyDescent="0.25">
      <c r="A111" s="1" t="s">
        <v>295</v>
      </c>
      <c r="B111" s="1" t="s">
        <v>296</v>
      </c>
      <c r="C111" s="1" t="s">
        <v>297</v>
      </c>
      <c r="D111" s="1" t="s">
        <v>8</v>
      </c>
    </row>
    <row r="112" spans="1:4" ht="15" customHeight="1" x14ac:dyDescent="0.25">
      <c r="A112" s="1" t="s">
        <v>298</v>
      </c>
      <c r="B112" s="1" t="s">
        <v>299</v>
      </c>
      <c r="C112" s="1" t="s">
        <v>300</v>
      </c>
      <c r="D112" s="1" t="s">
        <v>3</v>
      </c>
    </row>
    <row r="113" spans="1:4" ht="15" customHeight="1" x14ac:dyDescent="0.25">
      <c r="A113" s="1" t="s">
        <v>301</v>
      </c>
      <c r="B113" s="1" t="s">
        <v>302</v>
      </c>
      <c r="C113" s="1" t="s">
        <v>303</v>
      </c>
      <c r="D113" s="1" t="s">
        <v>8</v>
      </c>
    </row>
    <row r="114" spans="1:4" ht="15" customHeight="1" x14ac:dyDescent="0.25">
      <c r="A114" s="1" t="s">
        <v>304</v>
      </c>
      <c r="B114" s="1" t="s">
        <v>305</v>
      </c>
      <c r="C114" s="1" t="s">
        <v>306</v>
      </c>
      <c r="D114" s="1" t="s">
        <v>8</v>
      </c>
    </row>
    <row r="115" spans="1:4" ht="15" customHeight="1" x14ac:dyDescent="0.25">
      <c r="A115" s="1" t="s">
        <v>307</v>
      </c>
      <c r="B115" s="1" t="s">
        <v>308</v>
      </c>
      <c r="C115" s="1" t="s">
        <v>309</v>
      </c>
      <c r="D115" s="1" t="s">
        <v>8</v>
      </c>
    </row>
    <row r="116" spans="1:4" ht="15" customHeight="1" x14ac:dyDescent="0.25">
      <c r="A116" s="1" t="s">
        <v>310</v>
      </c>
      <c r="B116" s="1" t="s">
        <v>311</v>
      </c>
      <c r="C116" s="1" t="s">
        <v>312</v>
      </c>
      <c r="D116" s="1" t="s">
        <v>3</v>
      </c>
    </row>
    <row r="117" spans="1:4" ht="15" customHeight="1" x14ac:dyDescent="0.25">
      <c r="A117" s="1" t="s">
        <v>313</v>
      </c>
      <c r="B117" s="1" t="s">
        <v>314</v>
      </c>
      <c r="C117" s="1" t="s">
        <v>315</v>
      </c>
      <c r="D117" s="1" t="s">
        <v>8</v>
      </c>
    </row>
    <row r="118" spans="1:4" ht="15" customHeight="1" x14ac:dyDescent="0.25">
      <c r="A118" s="1" t="s">
        <v>316</v>
      </c>
      <c r="B118" s="1" t="s">
        <v>317</v>
      </c>
      <c r="C118" s="1" t="s">
        <v>318</v>
      </c>
      <c r="D118" s="1" t="s">
        <v>8</v>
      </c>
    </row>
    <row r="119" spans="1:4" ht="15" customHeight="1" x14ac:dyDescent="0.25">
      <c r="A119" s="1" t="s">
        <v>319</v>
      </c>
      <c r="B119" s="1" t="s">
        <v>320</v>
      </c>
      <c r="C119" s="1" t="s">
        <v>321</v>
      </c>
      <c r="D119" s="1" t="s">
        <v>8</v>
      </c>
    </row>
    <row r="120" spans="1:4" ht="15" customHeight="1" x14ac:dyDescent="0.25">
      <c r="A120" s="1" t="s">
        <v>322</v>
      </c>
      <c r="B120" s="1" t="s">
        <v>323</v>
      </c>
      <c r="C120" s="1" t="s">
        <v>324</v>
      </c>
      <c r="D120" s="1" t="s">
        <v>3</v>
      </c>
    </row>
    <row r="121" spans="1:4" ht="15" customHeight="1" x14ac:dyDescent="0.25">
      <c r="A121" s="1" t="s">
        <v>325</v>
      </c>
      <c r="B121" s="1" t="s">
        <v>326</v>
      </c>
      <c r="C121" s="1" t="s">
        <v>327</v>
      </c>
      <c r="D121" s="1" t="s">
        <v>8</v>
      </c>
    </row>
    <row r="122" spans="1:4" ht="15" customHeight="1" x14ac:dyDescent="0.25">
      <c r="A122" s="1" t="s">
        <v>328</v>
      </c>
      <c r="B122" s="1" t="s">
        <v>329</v>
      </c>
      <c r="C122" s="1" t="s">
        <v>330</v>
      </c>
      <c r="D122" s="1" t="s">
        <v>8</v>
      </c>
    </row>
    <row r="123" spans="1:4" ht="15" customHeight="1" x14ac:dyDescent="0.25">
      <c r="A123" s="1" t="s">
        <v>331</v>
      </c>
      <c r="B123" s="1" t="s">
        <v>332</v>
      </c>
      <c r="C123" s="1" t="s">
        <v>333</v>
      </c>
      <c r="D123" s="1" t="s">
        <v>8</v>
      </c>
    </row>
    <row r="124" spans="1:4" ht="15" customHeight="1" x14ac:dyDescent="0.25">
      <c r="A124" s="1" t="s">
        <v>334</v>
      </c>
      <c r="B124" s="1" t="s">
        <v>335</v>
      </c>
      <c r="C124" s="1" t="s">
        <v>336</v>
      </c>
      <c r="D124" s="1" t="s">
        <v>3</v>
      </c>
    </row>
    <row r="125" spans="1:4" ht="15" customHeight="1" x14ac:dyDescent="0.25">
      <c r="A125" s="1" t="s">
        <v>337</v>
      </c>
      <c r="B125" s="1" t="s">
        <v>338</v>
      </c>
      <c r="C125" s="1" t="s">
        <v>339</v>
      </c>
      <c r="D125" s="1" t="s">
        <v>8</v>
      </c>
    </row>
    <row r="126" spans="1:4" ht="15" customHeight="1" x14ac:dyDescent="0.25">
      <c r="A126" s="1" t="s">
        <v>340</v>
      </c>
      <c r="B126" s="1" t="s">
        <v>341</v>
      </c>
      <c r="C126" s="1" t="s">
        <v>342</v>
      </c>
      <c r="D126" s="1" t="s">
        <v>8</v>
      </c>
    </row>
    <row r="127" spans="1:4" ht="15" customHeight="1" x14ac:dyDescent="0.25">
      <c r="A127" s="1" t="s">
        <v>343</v>
      </c>
      <c r="B127" s="1" t="s">
        <v>344</v>
      </c>
      <c r="C127" s="1" t="s">
        <v>345</v>
      </c>
      <c r="D127" s="1" t="s">
        <v>8</v>
      </c>
    </row>
    <row r="128" spans="1:4" ht="15" customHeight="1" x14ac:dyDescent="0.25">
      <c r="A128" s="1" t="s">
        <v>346</v>
      </c>
      <c r="B128" s="1" t="s">
        <v>347</v>
      </c>
      <c r="C128" s="1" t="s">
        <v>348</v>
      </c>
      <c r="D128" s="1" t="s">
        <v>3</v>
      </c>
    </row>
    <row r="129" spans="1:4" ht="15" customHeight="1" x14ac:dyDescent="0.25">
      <c r="A129" s="1" t="s">
        <v>349</v>
      </c>
      <c r="B129" s="1" t="s">
        <v>350</v>
      </c>
      <c r="C129" s="1" t="s">
        <v>351</v>
      </c>
      <c r="D129" s="1" t="s">
        <v>8</v>
      </c>
    </row>
    <row r="130" spans="1:4" ht="15" customHeight="1" x14ac:dyDescent="0.25">
      <c r="A130" s="1" t="s">
        <v>352</v>
      </c>
      <c r="B130" s="1" t="s">
        <v>353</v>
      </c>
      <c r="C130" s="1" t="s">
        <v>354</v>
      </c>
      <c r="D130" s="1" t="s">
        <v>8</v>
      </c>
    </row>
    <row r="131" spans="1:4" ht="15" customHeight="1" x14ac:dyDescent="0.25">
      <c r="A131" s="1" t="s">
        <v>355</v>
      </c>
      <c r="B131" s="1" t="s">
        <v>356</v>
      </c>
      <c r="C131" s="1" t="s">
        <v>357</v>
      </c>
      <c r="D131" s="1" t="s">
        <v>8</v>
      </c>
    </row>
    <row r="132" spans="1:4" ht="15" customHeight="1" x14ac:dyDescent="0.25">
      <c r="A132" s="1" t="s">
        <v>358</v>
      </c>
      <c r="B132" s="1" t="s">
        <v>359</v>
      </c>
      <c r="C132" s="1" t="s">
        <v>360</v>
      </c>
      <c r="D132" s="1" t="s">
        <v>3</v>
      </c>
    </row>
    <row r="133" spans="1:4" ht="15" customHeight="1" x14ac:dyDescent="0.25">
      <c r="A133" s="1" t="s">
        <v>361</v>
      </c>
      <c r="B133" s="1" t="s">
        <v>362</v>
      </c>
      <c r="C133" s="1" t="s">
        <v>363</v>
      </c>
      <c r="D133" s="1" t="s">
        <v>8</v>
      </c>
    </row>
    <row r="134" spans="1:4" ht="15" customHeight="1" x14ac:dyDescent="0.25">
      <c r="A134" s="1" t="s">
        <v>364</v>
      </c>
      <c r="B134" s="1" t="s">
        <v>365</v>
      </c>
      <c r="C134" s="1" t="s">
        <v>366</v>
      </c>
      <c r="D134" s="1" t="s">
        <v>8</v>
      </c>
    </row>
    <row r="135" spans="1:4" ht="15" customHeight="1" x14ac:dyDescent="0.25">
      <c r="A135" s="1" t="s">
        <v>367</v>
      </c>
      <c r="B135" s="1" t="s">
        <v>368</v>
      </c>
      <c r="C135" s="1" t="s">
        <v>369</v>
      </c>
      <c r="D135" s="1" t="s">
        <v>8</v>
      </c>
    </row>
    <row r="136" spans="1:4" ht="15" customHeight="1" x14ac:dyDescent="0.25">
      <c r="A136" s="1" t="s">
        <v>370</v>
      </c>
      <c r="B136" s="1" t="s">
        <v>371</v>
      </c>
      <c r="C136" s="1" t="s">
        <v>372</v>
      </c>
      <c r="D136" s="1" t="s">
        <v>3</v>
      </c>
    </row>
    <row r="137" spans="1:4" ht="15" customHeight="1" x14ac:dyDescent="0.25">
      <c r="A137" s="1" t="s">
        <v>373</v>
      </c>
      <c r="B137" s="1" t="s">
        <v>374</v>
      </c>
      <c r="C137" s="1" t="s">
        <v>375</v>
      </c>
      <c r="D137" s="1" t="s">
        <v>8</v>
      </c>
    </row>
    <row r="138" spans="1:4" ht="15" customHeight="1" x14ac:dyDescent="0.25">
      <c r="A138" s="1" t="s">
        <v>376</v>
      </c>
      <c r="B138" s="1" t="s">
        <v>377</v>
      </c>
      <c r="C138" s="1" t="s">
        <v>378</v>
      </c>
      <c r="D138" s="1" t="s">
        <v>8</v>
      </c>
    </row>
    <row r="139" spans="1:4" ht="15" customHeight="1" x14ac:dyDescent="0.25">
      <c r="A139" s="1" t="s">
        <v>379</v>
      </c>
      <c r="B139" s="1" t="s">
        <v>380</v>
      </c>
      <c r="C139" s="1" t="s">
        <v>381</v>
      </c>
      <c r="D139" s="1" t="s">
        <v>8</v>
      </c>
    </row>
    <row r="140" spans="1:4" ht="15" customHeight="1" x14ac:dyDescent="0.25">
      <c r="A140" s="1" t="s">
        <v>382</v>
      </c>
      <c r="B140" s="1" t="s">
        <v>383</v>
      </c>
      <c r="C140" s="1" t="s">
        <v>384</v>
      </c>
      <c r="D140" s="1" t="s">
        <v>3</v>
      </c>
    </row>
    <row r="141" spans="1:4" ht="15" customHeight="1" x14ac:dyDescent="0.25">
      <c r="A141" s="1" t="s">
        <v>385</v>
      </c>
      <c r="B141" s="1" t="s">
        <v>386</v>
      </c>
      <c r="C141" s="1" t="s">
        <v>387</v>
      </c>
      <c r="D141" s="1" t="s">
        <v>8</v>
      </c>
    </row>
    <row r="142" spans="1:4" ht="15" customHeight="1" x14ac:dyDescent="0.25">
      <c r="A142" s="1" t="s">
        <v>388</v>
      </c>
      <c r="B142" s="1" t="s">
        <v>389</v>
      </c>
      <c r="C142" s="1" t="s">
        <v>390</v>
      </c>
      <c r="D142" s="1" t="s">
        <v>8</v>
      </c>
    </row>
    <row r="143" spans="1:4" ht="15" customHeight="1" x14ac:dyDescent="0.25">
      <c r="A143" s="1" t="s">
        <v>391</v>
      </c>
      <c r="B143" s="1" t="s">
        <v>392</v>
      </c>
      <c r="C143" s="1" t="s">
        <v>393</v>
      </c>
      <c r="D143" s="1" t="s">
        <v>8</v>
      </c>
    </row>
    <row r="144" spans="1:4" ht="15" customHeight="1" x14ac:dyDescent="0.25">
      <c r="A144" s="1" t="s">
        <v>394</v>
      </c>
      <c r="B144" s="1" t="s">
        <v>395</v>
      </c>
      <c r="C144" s="1" t="s">
        <v>396</v>
      </c>
      <c r="D144" s="1" t="s">
        <v>3</v>
      </c>
    </row>
    <row r="145" spans="1:4" ht="15" customHeight="1" x14ac:dyDescent="0.25">
      <c r="A145" s="1" t="s">
        <v>397</v>
      </c>
      <c r="B145" s="1" t="s">
        <v>398</v>
      </c>
      <c r="C145" s="1" t="s">
        <v>399</v>
      </c>
      <c r="D145" s="1" t="s">
        <v>8</v>
      </c>
    </row>
    <row r="146" spans="1:4" ht="15" customHeight="1" x14ac:dyDescent="0.25">
      <c r="A146" s="1" t="s">
        <v>400</v>
      </c>
      <c r="B146" s="1" t="s">
        <v>401</v>
      </c>
      <c r="C146" s="1" t="s">
        <v>402</v>
      </c>
      <c r="D146" s="1" t="s">
        <v>8</v>
      </c>
    </row>
    <row r="147" spans="1:4" ht="15" customHeight="1" x14ac:dyDescent="0.25">
      <c r="A147" s="1" t="s">
        <v>403</v>
      </c>
      <c r="B147" s="1" t="s">
        <v>404</v>
      </c>
      <c r="C147" s="1" t="s">
        <v>405</v>
      </c>
      <c r="D147" s="1" t="s">
        <v>8</v>
      </c>
    </row>
    <row r="148" spans="1:4" ht="15" customHeight="1" x14ac:dyDescent="0.25">
      <c r="A148" s="1" t="s">
        <v>406</v>
      </c>
      <c r="B148" s="1" t="s">
        <v>407</v>
      </c>
      <c r="C148" s="1" t="s">
        <v>408</v>
      </c>
      <c r="D148" s="1" t="s">
        <v>3</v>
      </c>
    </row>
    <row r="149" spans="1:4" ht="15" customHeight="1" x14ac:dyDescent="0.25">
      <c r="A149" s="1" t="s">
        <v>409</v>
      </c>
      <c r="B149" s="1" t="s">
        <v>410</v>
      </c>
      <c r="C149" s="1" t="s">
        <v>411</v>
      </c>
      <c r="D149" s="1" t="s">
        <v>8</v>
      </c>
    </row>
    <row r="150" spans="1:4" ht="15" customHeight="1" x14ac:dyDescent="0.25">
      <c r="A150" s="1" t="s">
        <v>412</v>
      </c>
      <c r="B150" s="1" t="s">
        <v>413</v>
      </c>
      <c r="C150" s="1" t="s">
        <v>414</v>
      </c>
      <c r="D150" s="1" t="s">
        <v>8</v>
      </c>
    </row>
    <row r="151" spans="1:4" ht="15" customHeight="1" x14ac:dyDescent="0.25">
      <c r="A151" s="1" t="s">
        <v>415</v>
      </c>
      <c r="B151" s="1" t="s">
        <v>416</v>
      </c>
      <c r="C151" s="1" t="s">
        <v>417</v>
      </c>
      <c r="D151" s="1" t="s">
        <v>8</v>
      </c>
    </row>
    <row r="152" spans="1:4" ht="15" customHeight="1" x14ac:dyDescent="0.25">
      <c r="A152" s="1" t="s">
        <v>418</v>
      </c>
      <c r="B152" s="1" t="s">
        <v>419</v>
      </c>
      <c r="C152" s="1" t="s">
        <v>420</v>
      </c>
      <c r="D152" s="1" t="s">
        <v>3</v>
      </c>
    </row>
    <row r="153" spans="1:4" ht="15" customHeight="1" x14ac:dyDescent="0.25">
      <c r="A153" s="1" t="s">
        <v>421</v>
      </c>
      <c r="B153" s="1" t="s">
        <v>422</v>
      </c>
      <c r="C153" s="1" t="s">
        <v>423</v>
      </c>
      <c r="D153" s="1" t="s">
        <v>8</v>
      </c>
    </row>
    <row r="154" spans="1:4" ht="15" customHeight="1" x14ac:dyDescent="0.25">
      <c r="A154" s="1" t="s">
        <v>424</v>
      </c>
      <c r="B154" s="1" t="s">
        <v>425</v>
      </c>
      <c r="C154" s="1" t="s">
        <v>426</v>
      </c>
      <c r="D154" s="1" t="s">
        <v>8</v>
      </c>
    </row>
    <row r="155" spans="1:4" ht="15" customHeight="1" x14ac:dyDescent="0.25">
      <c r="A155" s="1" t="s">
        <v>427</v>
      </c>
      <c r="B155" s="1" t="s">
        <v>428</v>
      </c>
      <c r="C155" s="1" t="s">
        <v>429</v>
      </c>
      <c r="D155" s="1" t="s">
        <v>8</v>
      </c>
    </row>
    <row r="156" spans="1:4" ht="15" customHeight="1" x14ac:dyDescent="0.25">
      <c r="A156" s="1" t="s">
        <v>430</v>
      </c>
      <c r="B156" s="1" t="s">
        <v>431</v>
      </c>
      <c r="C156" s="1" t="s">
        <v>432</v>
      </c>
      <c r="D156" s="1" t="s">
        <v>8</v>
      </c>
    </row>
    <row r="157" spans="1:4" ht="15" customHeight="1" x14ac:dyDescent="0.25">
      <c r="A157" s="1" t="s">
        <v>433</v>
      </c>
      <c r="B157" s="1" t="s">
        <v>434</v>
      </c>
      <c r="C157" s="1" t="s">
        <v>435</v>
      </c>
      <c r="D157" s="1" t="s">
        <v>3</v>
      </c>
    </row>
    <row r="158" spans="1:4" ht="15" customHeight="1" x14ac:dyDescent="0.25">
      <c r="A158" s="1" t="s">
        <v>436</v>
      </c>
      <c r="B158" s="1" t="s">
        <v>437</v>
      </c>
      <c r="C158" s="1" t="s">
        <v>438</v>
      </c>
      <c r="D158" s="1" t="s">
        <v>8</v>
      </c>
    </row>
    <row r="159" spans="1:4" ht="15" customHeight="1" x14ac:dyDescent="0.25">
      <c r="A159" s="1" t="s">
        <v>439</v>
      </c>
      <c r="B159" s="1" t="s">
        <v>440</v>
      </c>
      <c r="C159" s="1" t="s">
        <v>441</v>
      </c>
      <c r="D159" s="1" t="s">
        <v>8</v>
      </c>
    </row>
    <row r="160" spans="1:4" ht="15" customHeight="1" x14ac:dyDescent="0.25">
      <c r="A160" s="1" t="s">
        <v>442</v>
      </c>
      <c r="B160" s="1" t="s">
        <v>443</v>
      </c>
      <c r="C160" s="1" t="s">
        <v>444</v>
      </c>
      <c r="D160" s="1" t="s">
        <v>8</v>
      </c>
    </row>
    <row r="161" spans="1:4" ht="15" customHeight="1" x14ac:dyDescent="0.25">
      <c r="A161" s="1" t="s">
        <v>445</v>
      </c>
      <c r="B161" s="1" t="s">
        <v>446</v>
      </c>
      <c r="C161" s="1" t="s">
        <v>447</v>
      </c>
      <c r="D161" s="1" t="s">
        <v>8</v>
      </c>
    </row>
    <row r="162" spans="1:4" ht="15" customHeight="1" x14ac:dyDescent="0.25">
      <c r="A162" s="1" t="s">
        <v>448</v>
      </c>
      <c r="B162" s="1" t="s">
        <v>449</v>
      </c>
      <c r="C162" s="1" t="s">
        <v>450</v>
      </c>
      <c r="D162" s="1" t="s">
        <v>3</v>
      </c>
    </row>
    <row r="163" spans="1:4" ht="15" customHeight="1" x14ac:dyDescent="0.25">
      <c r="A163" s="1" t="s">
        <v>451</v>
      </c>
      <c r="B163" s="1" t="s">
        <v>452</v>
      </c>
      <c r="C163" s="1" t="s">
        <v>453</v>
      </c>
      <c r="D163" s="1" t="s">
        <v>8</v>
      </c>
    </row>
    <row r="164" spans="1:4" ht="15" customHeight="1" x14ac:dyDescent="0.25">
      <c r="A164" s="1" t="s">
        <v>454</v>
      </c>
      <c r="B164" s="1" t="s">
        <v>455</v>
      </c>
      <c r="C164" s="1" t="s">
        <v>456</v>
      </c>
      <c r="D164" s="1" t="s">
        <v>8</v>
      </c>
    </row>
    <row r="165" spans="1:4" ht="15" customHeight="1" x14ac:dyDescent="0.25">
      <c r="A165" s="1" t="s">
        <v>457</v>
      </c>
      <c r="B165" s="1" t="s">
        <v>458</v>
      </c>
      <c r="C165" s="1" t="s">
        <v>459</v>
      </c>
      <c r="D165" s="1" t="s">
        <v>8</v>
      </c>
    </row>
    <row r="166" spans="1:4" ht="15" customHeight="1" x14ac:dyDescent="0.25">
      <c r="A166" s="1" t="s">
        <v>460</v>
      </c>
      <c r="B166" s="1" t="s">
        <v>461</v>
      </c>
      <c r="C166" s="1" t="s">
        <v>462</v>
      </c>
      <c r="D166" s="1" t="s">
        <v>8</v>
      </c>
    </row>
    <row r="167" spans="1:4" ht="15" customHeight="1" x14ac:dyDescent="0.25">
      <c r="A167" s="1" t="s">
        <v>463</v>
      </c>
      <c r="B167" s="1" t="s">
        <v>464</v>
      </c>
      <c r="C167" s="1" t="s">
        <v>465</v>
      </c>
      <c r="D167" s="1" t="s">
        <v>3</v>
      </c>
    </row>
    <row r="168" spans="1:4" ht="15" customHeight="1" x14ac:dyDescent="0.25">
      <c r="A168" s="1" t="s">
        <v>466</v>
      </c>
      <c r="B168" s="1" t="s">
        <v>467</v>
      </c>
      <c r="C168" s="1" t="s">
        <v>468</v>
      </c>
      <c r="D168" s="1" t="s">
        <v>8</v>
      </c>
    </row>
    <row r="169" spans="1:4" ht="15" customHeight="1" x14ac:dyDescent="0.25">
      <c r="A169" s="1" t="s">
        <v>469</v>
      </c>
      <c r="B169" s="1" t="s">
        <v>470</v>
      </c>
      <c r="C169" s="1" t="s">
        <v>471</v>
      </c>
      <c r="D169" s="1" t="s">
        <v>8</v>
      </c>
    </row>
    <row r="170" spans="1:4" ht="15" customHeight="1" x14ac:dyDescent="0.25">
      <c r="A170" s="1" t="s">
        <v>472</v>
      </c>
      <c r="B170" s="1" t="s">
        <v>473</v>
      </c>
      <c r="C170" s="1" t="s">
        <v>474</v>
      </c>
      <c r="D170" s="1" t="s">
        <v>8</v>
      </c>
    </row>
    <row r="171" spans="1:4" ht="15" customHeight="1" x14ac:dyDescent="0.25">
      <c r="A171" s="1" t="s">
        <v>475</v>
      </c>
      <c r="B171" s="1" t="s">
        <v>476</v>
      </c>
      <c r="C171" s="1" t="s">
        <v>477</v>
      </c>
      <c r="D171" s="1" t="s">
        <v>8</v>
      </c>
    </row>
    <row r="172" spans="1:4" ht="15" customHeight="1" x14ac:dyDescent="0.25">
      <c r="A172" s="1" t="s">
        <v>478</v>
      </c>
      <c r="B172" s="1" t="s">
        <v>479</v>
      </c>
      <c r="C172" s="1" t="s">
        <v>480</v>
      </c>
      <c r="D172" s="1" t="s">
        <v>3</v>
      </c>
    </row>
    <row r="173" spans="1:4" ht="15" customHeight="1" x14ac:dyDescent="0.25">
      <c r="A173" s="1" t="s">
        <v>481</v>
      </c>
      <c r="B173" s="1" t="s">
        <v>482</v>
      </c>
      <c r="C173" s="1" t="s">
        <v>483</v>
      </c>
      <c r="D173" s="1" t="s">
        <v>8</v>
      </c>
    </row>
    <row r="174" spans="1:4" ht="15" customHeight="1" x14ac:dyDescent="0.25">
      <c r="A174" s="1" t="s">
        <v>484</v>
      </c>
      <c r="B174" s="1" t="s">
        <v>485</v>
      </c>
      <c r="C174" s="1" t="s">
        <v>486</v>
      </c>
      <c r="D174" s="1" t="s">
        <v>8</v>
      </c>
    </row>
    <row r="175" spans="1:4" ht="15" customHeight="1" x14ac:dyDescent="0.25">
      <c r="A175" s="1" t="s">
        <v>487</v>
      </c>
      <c r="B175" s="1" t="s">
        <v>488</v>
      </c>
      <c r="C175" s="1" t="s">
        <v>489</v>
      </c>
      <c r="D175" s="1" t="s">
        <v>3</v>
      </c>
    </row>
    <row r="176" spans="1:4" ht="15" customHeight="1" x14ac:dyDescent="0.25">
      <c r="A176" s="1" t="s">
        <v>490</v>
      </c>
      <c r="B176" s="1" t="s">
        <v>491</v>
      </c>
      <c r="C176" s="1" t="s">
        <v>492</v>
      </c>
      <c r="D176" s="1" t="s">
        <v>8</v>
      </c>
    </row>
    <row r="177" spans="1:4" ht="15" customHeight="1" x14ac:dyDescent="0.25">
      <c r="A177" s="1" t="s">
        <v>493</v>
      </c>
      <c r="B177" s="1" t="s">
        <v>494</v>
      </c>
      <c r="C177" s="1" t="s">
        <v>495</v>
      </c>
      <c r="D177" s="1" t="s">
        <v>8</v>
      </c>
    </row>
    <row r="178" spans="1:4" ht="15" customHeight="1" x14ac:dyDescent="0.25">
      <c r="A178" s="1" t="s">
        <v>496</v>
      </c>
      <c r="B178" s="1" t="s">
        <v>497</v>
      </c>
      <c r="C178" s="1" t="s">
        <v>498</v>
      </c>
      <c r="D178" s="1" t="s">
        <v>8</v>
      </c>
    </row>
    <row r="179" spans="1:4" ht="15" customHeight="1" x14ac:dyDescent="0.25">
      <c r="A179" s="1" t="s">
        <v>499</v>
      </c>
      <c r="B179" s="1" t="s">
        <v>500</v>
      </c>
      <c r="C179" s="1" t="s">
        <v>501</v>
      </c>
      <c r="D179" s="1" t="s">
        <v>3</v>
      </c>
    </row>
    <row r="180" spans="1:4" ht="15" customHeight="1" x14ac:dyDescent="0.25">
      <c r="A180" s="1" t="s">
        <v>502</v>
      </c>
      <c r="B180" s="1" t="s">
        <v>503</v>
      </c>
      <c r="C180" s="1" t="s">
        <v>504</v>
      </c>
      <c r="D180" s="1" t="s">
        <v>8</v>
      </c>
    </row>
    <row r="181" spans="1:4" ht="15" customHeight="1" x14ac:dyDescent="0.25">
      <c r="A181" s="1" t="s">
        <v>505</v>
      </c>
      <c r="B181" s="1" t="s">
        <v>506</v>
      </c>
      <c r="C181" s="1" t="s">
        <v>507</v>
      </c>
      <c r="D181" s="1" t="s">
        <v>8</v>
      </c>
    </row>
    <row r="182" spans="1:4" ht="15" customHeight="1" x14ac:dyDescent="0.25">
      <c r="A182" s="1" t="s">
        <v>508</v>
      </c>
      <c r="B182" s="1" t="s">
        <v>509</v>
      </c>
      <c r="C182" s="1" t="s">
        <v>510</v>
      </c>
      <c r="D182" s="1" t="s">
        <v>8</v>
      </c>
    </row>
    <row r="183" spans="1:4" ht="15" customHeight="1" x14ac:dyDescent="0.25">
      <c r="A183" s="1" t="s">
        <v>511</v>
      </c>
      <c r="B183" s="1" t="s">
        <v>512</v>
      </c>
      <c r="C183" s="1" t="s">
        <v>513</v>
      </c>
      <c r="D183" s="1" t="s">
        <v>3</v>
      </c>
    </row>
    <row r="184" spans="1:4" ht="15" customHeight="1" x14ac:dyDescent="0.25">
      <c r="A184" s="1" t="s">
        <v>514</v>
      </c>
      <c r="B184" s="1" t="s">
        <v>515</v>
      </c>
      <c r="C184" s="1" t="s">
        <v>516</v>
      </c>
      <c r="D184" s="1" t="s">
        <v>8</v>
      </c>
    </row>
    <row r="185" spans="1:4" ht="15" customHeight="1" x14ac:dyDescent="0.25">
      <c r="A185" s="1" t="s">
        <v>517</v>
      </c>
      <c r="B185" s="1" t="s">
        <v>518</v>
      </c>
      <c r="C185" s="1" t="s">
        <v>519</v>
      </c>
      <c r="D185" s="1" t="s">
        <v>8</v>
      </c>
    </row>
    <row r="186" spans="1:4" ht="15" customHeight="1" x14ac:dyDescent="0.25">
      <c r="A186" s="1" t="s">
        <v>520</v>
      </c>
      <c r="B186" s="1" t="s">
        <v>521</v>
      </c>
      <c r="C186" s="1" t="s">
        <v>522</v>
      </c>
      <c r="D186" s="1" t="s">
        <v>8</v>
      </c>
    </row>
    <row r="187" spans="1:4" ht="15" customHeight="1" x14ac:dyDescent="0.25">
      <c r="A187" s="1" t="s">
        <v>523</v>
      </c>
      <c r="B187" s="1" t="s">
        <v>524</v>
      </c>
      <c r="C187" s="1" t="s">
        <v>525</v>
      </c>
      <c r="D187" s="1" t="s">
        <v>3</v>
      </c>
    </row>
    <row r="188" spans="1:4" ht="15" customHeight="1" x14ac:dyDescent="0.25">
      <c r="A188" s="1" t="s">
        <v>526</v>
      </c>
      <c r="B188" s="1" t="s">
        <v>527</v>
      </c>
      <c r="C188" s="1" t="s">
        <v>528</v>
      </c>
      <c r="D188" s="1" t="s">
        <v>8</v>
      </c>
    </row>
    <row r="189" spans="1:4" ht="15" customHeight="1" x14ac:dyDescent="0.25">
      <c r="A189" s="1" t="s">
        <v>529</v>
      </c>
      <c r="B189" s="1" t="s">
        <v>530</v>
      </c>
      <c r="C189" s="1" t="s">
        <v>531</v>
      </c>
      <c r="D189" s="1" t="s">
        <v>8</v>
      </c>
    </row>
    <row r="190" spans="1:4" ht="15" customHeight="1" x14ac:dyDescent="0.25">
      <c r="A190" s="1" t="s">
        <v>532</v>
      </c>
      <c r="B190" s="1" t="s">
        <v>533</v>
      </c>
      <c r="C190" s="1" t="s">
        <v>534</v>
      </c>
      <c r="D190" s="1" t="s">
        <v>3</v>
      </c>
    </row>
    <row r="191" spans="1:4" ht="15" customHeight="1" x14ac:dyDescent="0.25">
      <c r="A191" s="1" t="s">
        <v>535</v>
      </c>
      <c r="B191" s="1" t="s">
        <v>536</v>
      </c>
      <c r="C191" s="1" t="s">
        <v>537</v>
      </c>
      <c r="D191" s="1" t="s">
        <v>3</v>
      </c>
    </row>
    <row r="192" spans="1:4" ht="15" customHeight="1" x14ac:dyDescent="0.25">
      <c r="A192" s="1" t="s">
        <v>538</v>
      </c>
      <c r="B192" s="1" t="s">
        <v>539</v>
      </c>
      <c r="C192" s="1" t="s">
        <v>540</v>
      </c>
      <c r="D192" s="1" t="s">
        <v>8</v>
      </c>
    </row>
    <row r="193" spans="1:4" ht="15" customHeight="1" x14ac:dyDescent="0.25">
      <c r="A193" s="1" t="s">
        <v>541</v>
      </c>
      <c r="B193" s="1" t="s">
        <v>542</v>
      </c>
      <c r="C193" s="1" t="s">
        <v>543</v>
      </c>
      <c r="D193" s="1" t="s">
        <v>3</v>
      </c>
    </row>
    <row r="194" spans="1:4" ht="15" customHeight="1" x14ac:dyDescent="0.25">
      <c r="A194" s="1" t="s">
        <v>544</v>
      </c>
      <c r="B194" s="1" t="s">
        <v>545</v>
      </c>
      <c r="C194" s="1" t="s">
        <v>546</v>
      </c>
      <c r="D194" s="1" t="s">
        <v>8</v>
      </c>
    </row>
    <row r="195" spans="1:4" ht="15" customHeight="1" x14ac:dyDescent="0.25">
      <c r="A195" s="1" t="s">
        <v>547</v>
      </c>
      <c r="B195" s="1" t="s">
        <v>548</v>
      </c>
      <c r="C195" s="1" t="s">
        <v>549</v>
      </c>
      <c r="D195" s="1" t="s">
        <v>8</v>
      </c>
    </row>
    <row r="196" spans="1:4" ht="15" customHeight="1" x14ac:dyDescent="0.25">
      <c r="A196" s="1" t="s">
        <v>550</v>
      </c>
      <c r="B196" s="1" t="s">
        <v>551</v>
      </c>
      <c r="C196" s="1" t="s">
        <v>552</v>
      </c>
      <c r="D196" s="1" t="s">
        <v>8</v>
      </c>
    </row>
    <row r="197" spans="1:4" ht="15" customHeight="1" x14ac:dyDescent="0.25">
      <c r="A197" s="1" t="s">
        <v>553</v>
      </c>
      <c r="B197" s="1" t="s">
        <v>554</v>
      </c>
      <c r="C197" s="1" t="s">
        <v>555</v>
      </c>
      <c r="D197" s="1" t="s">
        <v>3</v>
      </c>
    </row>
    <row r="198" spans="1:4" ht="15" customHeight="1" x14ac:dyDescent="0.25">
      <c r="A198" s="1" t="s">
        <v>556</v>
      </c>
      <c r="B198" s="1" t="s">
        <v>557</v>
      </c>
      <c r="C198" s="1" t="s">
        <v>558</v>
      </c>
      <c r="D198" s="1" t="s">
        <v>8</v>
      </c>
    </row>
    <row r="199" spans="1:4" ht="15" customHeight="1" x14ac:dyDescent="0.25">
      <c r="A199" s="1" t="s">
        <v>559</v>
      </c>
      <c r="B199" s="1" t="s">
        <v>560</v>
      </c>
      <c r="C199" s="1" t="s">
        <v>561</v>
      </c>
      <c r="D199" s="1" t="s">
        <v>8</v>
      </c>
    </row>
    <row r="200" spans="1:4" ht="15" customHeight="1" x14ac:dyDescent="0.25">
      <c r="A200" s="1" t="s">
        <v>562</v>
      </c>
      <c r="B200" s="1" t="s">
        <v>563</v>
      </c>
      <c r="C200" s="1" t="s">
        <v>564</v>
      </c>
      <c r="D200" s="1" t="s">
        <v>3</v>
      </c>
    </row>
    <row r="201" spans="1:4" ht="15" customHeight="1" x14ac:dyDescent="0.25">
      <c r="A201" s="1" t="s">
        <v>565</v>
      </c>
      <c r="B201" s="1" t="s">
        <v>566</v>
      </c>
      <c r="C201" s="1" t="s">
        <v>567</v>
      </c>
      <c r="D201" s="1" t="s">
        <v>8</v>
      </c>
    </row>
    <row r="202" spans="1:4" ht="15" customHeight="1" x14ac:dyDescent="0.25">
      <c r="A202" s="1" t="s">
        <v>568</v>
      </c>
      <c r="B202" s="1" t="s">
        <v>569</v>
      </c>
      <c r="C202" s="1" t="s">
        <v>570</v>
      </c>
      <c r="D202" s="1" t="s">
        <v>8</v>
      </c>
    </row>
    <row r="203" spans="1:4" ht="15" customHeight="1" x14ac:dyDescent="0.25">
      <c r="A203" s="1" t="s">
        <v>571</v>
      </c>
      <c r="B203" s="1" t="s">
        <v>572</v>
      </c>
      <c r="C203" s="1" t="s">
        <v>573</v>
      </c>
      <c r="D203" s="1" t="s">
        <v>8</v>
      </c>
    </row>
    <row r="204" spans="1:4" ht="15" customHeight="1" x14ac:dyDescent="0.25">
      <c r="A204" s="1" t="s">
        <v>574</v>
      </c>
      <c r="B204" s="1" t="s">
        <v>575</v>
      </c>
      <c r="C204" s="1" t="s">
        <v>576</v>
      </c>
      <c r="D204" s="1" t="s">
        <v>8</v>
      </c>
    </row>
    <row r="205" spans="1:4" ht="15" customHeight="1" x14ac:dyDescent="0.25">
      <c r="A205" s="1" t="s">
        <v>577</v>
      </c>
      <c r="B205" s="1" t="s">
        <v>578</v>
      </c>
      <c r="C205" s="1" t="s">
        <v>578</v>
      </c>
      <c r="D205" s="1" t="s">
        <v>3</v>
      </c>
    </row>
    <row r="206" spans="1:4" ht="15" customHeight="1" x14ac:dyDescent="0.25">
      <c r="A206" s="1" t="s">
        <v>579</v>
      </c>
      <c r="B206" s="1" t="s">
        <v>580</v>
      </c>
      <c r="C206" s="1" t="s">
        <v>581</v>
      </c>
      <c r="D206" s="1" t="s">
        <v>8</v>
      </c>
    </row>
    <row r="207" spans="1:4" ht="15" customHeight="1" x14ac:dyDescent="0.25">
      <c r="A207" s="1" t="s">
        <v>582</v>
      </c>
      <c r="B207" s="1" t="s">
        <v>583</v>
      </c>
      <c r="C207" s="1" t="s">
        <v>584</v>
      </c>
      <c r="D207" s="1" t="s">
        <v>8</v>
      </c>
    </row>
    <row r="208" spans="1:4" ht="15" customHeight="1" x14ac:dyDescent="0.25">
      <c r="A208" s="1" t="s">
        <v>585</v>
      </c>
      <c r="B208" s="1" t="s">
        <v>586</v>
      </c>
      <c r="C208" s="1" t="s">
        <v>586</v>
      </c>
      <c r="D208" s="1" t="s">
        <v>3</v>
      </c>
    </row>
    <row r="209" spans="1:4" ht="15" customHeight="1" x14ac:dyDescent="0.25">
      <c r="A209" s="1" t="s">
        <v>587</v>
      </c>
      <c r="B209" s="1" t="s">
        <v>588</v>
      </c>
      <c r="C209" s="1" t="s">
        <v>588</v>
      </c>
      <c r="D209" s="1" t="s">
        <v>3</v>
      </c>
    </row>
    <row r="210" spans="1:4" ht="15" customHeight="1" x14ac:dyDescent="0.25">
      <c r="A210" s="1" t="s">
        <v>589</v>
      </c>
      <c r="B210" s="1" t="s">
        <v>590</v>
      </c>
      <c r="C210" s="1" t="s">
        <v>590</v>
      </c>
      <c r="D210" s="1" t="s">
        <v>8</v>
      </c>
    </row>
    <row r="211" spans="1:4" ht="15" customHeight="1" x14ac:dyDescent="0.25">
      <c r="A211" s="1" t="s">
        <v>591</v>
      </c>
      <c r="B211" s="1" t="s">
        <v>592</v>
      </c>
      <c r="C211" s="1" t="s">
        <v>592</v>
      </c>
      <c r="D211" s="1" t="s">
        <v>8</v>
      </c>
    </row>
    <row r="212" spans="1:4" ht="15" customHeight="1" x14ac:dyDescent="0.25">
      <c r="A212" s="1" t="s">
        <v>593</v>
      </c>
      <c r="B212" s="1" t="s">
        <v>594</v>
      </c>
      <c r="C212" s="1" t="s">
        <v>595</v>
      </c>
      <c r="D212" s="1" t="s">
        <v>3</v>
      </c>
    </row>
    <row r="50000" spans="625:625" x14ac:dyDescent="0.25">
      <c r="XA50000" t="s">
        <v>767</v>
      </c>
    </row>
  </sheetData>
  <pageMargins left="0.7" right="0.7" top="0.75" bottom="0.75" header="0.3" footer="0.3"/>
  <ignoredErrors>
    <ignoredError sqref="A5:D21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0"/>
  <sheetViews>
    <sheetView workbookViewId="0">
      <selection activeCell="C20" sqref="C20"/>
    </sheetView>
  </sheetViews>
  <sheetFormatPr defaultRowHeight="15" x14ac:dyDescent="0.25"/>
  <cols>
    <col min="1" max="1" width="11.7109375" bestFit="1" customWidth="1"/>
    <col min="2" max="2" width="8.7109375" bestFit="1" customWidth="1"/>
    <col min="3" max="3" width="8.28515625" bestFit="1" customWidth="1"/>
    <col min="4" max="4" width="13.5703125" bestFit="1" customWidth="1"/>
    <col min="5" max="5" width="27.5703125" bestFit="1" customWidth="1"/>
    <col min="6" max="6" width="4.7109375" bestFit="1" customWidth="1"/>
  </cols>
  <sheetData>
    <row r="3" spans="1:6" x14ac:dyDescent="0.25">
      <c r="A3" s="176" t="s">
        <v>786</v>
      </c>
      <c r="B3" s="176" t="s">
        <v>677</v>
      </c>
      <c r="C3" s="176" t="s">
        <v>785</v>
      </c>
      <c r="D3" s="176" t="s">
        <v>783</v>
      </c>
      <c r="E3" s="176" t="s">
        <v>699</v>
      </c>
      <c r="F3" s="176" t="s">
        <v>599</v>
      </c>
    </row>
    <row r="4" spans="1:6" x14ac:dyDescent="0.25">
      <c r="A4" s="201">
        <v>42563</v>
      </c>
      <c r="B4" s="176">
        <v>486</v>
      </c>
      <c r="C4" s="200">
        <v>90</v>
      </c>
      <c r="D4" s="176">
        <v>7110180</v>
      </c>
      <c r="E4" s="176" t="s">
        <v>44</v>
      </c>
      <c r="F4" s="176" t="s">
        <v>8</v>
      </c>
    </row>
    <row r="5" spans="1:6" x14ac:dyDescent="0.25">
      <c r="A5" s="201">
        <v>42626</v>
      </c>
      <c r="B5" s="176">
        <v>792</v>
      </c>
      <c r="C5" s="200">
        <v>104</v>
      </c>
      <c r="D5" s="176">
        <v>7110180</v>
      </c>
      <c r="E5" s="176" t="s">
        <v>44</v>
      </c>
      <c r="F5" s="176" t="s">
        <v>8</v>
      </c>
    </row>
    <row r="6" spans="1:6" x14ac:dyDescent="0.25">
      <c r="A6" s="201">
        <v>42717</v>
      </c>
      <c r="B6" s="176">
        <v>810</v>
      </c>
      <c r="C6" s="200">
        <v>90</v>
      </c>
      <c r="D6" s="176">
        <v>7110180</v>
      </c>
      <c r="E6" s="176" t="s">
        <v>44</v>
      </c>
      <c r="F6" s="176" t="s">
        <v>8</v>
      </c>
    </row>
    <row r="7" spans="1:6" x14ac:dyDescent="0.25">
      <c r="A7" s="201">
        <v>42927</v>
      </c>
      <c r="B7" s="176">
        <v>328</v>
      </c>
      <c r="C7" s="200">
        <v>80</v>
      </c>
      <c r="D7" s="176">
        <v>7110180</v>
      </c>
      <c r="E7" s="176" t="s">
        <v>44</v>
      </c>
      <c r="F7" s="176" t="s">
        <v>8</v>
      </c>
    </row>
    <row r="8" spans="1:6" x14ac:dyDescent="0.25">
      <c r="A8" s="201">
        <v>44084</v>
      </c>
      <c r="B8" s="203">
        <v>1020</v>
      </c>
      <c r="C8" s="200">
        <v>125</v>
      </c>
      <c r="D8" s="176">
        <v>7110180</v>
      </c>
      <c r="E8" s="176" t="s">
        <v>44</v>
      </c>
      <c r="F8" s="176" t="s">
        <v>8</v>
      </c>
    </row>
    <row r="20" spans="3:3" x14ac:dyDescent="0.25">
      <c r="C20" s="202">
        <f>SUMPRODUCT(B4:B8,C4:C8)/SUM(B4:B8)</f>
        <v>102.66239813736904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0"/>
  <sheetViews>
    <sheetView workbookViewId="0">
      <selection activeCell="H98" sqref="H98"/>
    </sheetView>
  </sheetViews>
  <sheetFormatPr defaultRowHeight="15" x14ac:dyDescent="0.25"/>
  <cols>
    <col min="1" max="1" width="11.7109375" bestFit="1" customWidth="1"/>
    <col min="2" max="2" width="8.7109375" bestFit="1" customWidth="1"/>
    <col min="3" max="3" width="8.28515625" bestFit="1" customWidth="1"/>
    <col min="4" max="4" width="15" bestFit="1" customWidth="1"/>
    <col min="5" max="5" width="13.5703125" bestFit="1" customWidth="1"/>
    <col min="6" max="6" width="38.140625" bestFit="1" customWidth="1"/>
  </cols>
  <sheetData>
    <row r="4" spans="1:7" x14ac:dyDescent="0.25">
      <c r="A4" s="176" t="s">
        <v>786</v>
      </c>
      <c r="B4" s="176" t="s">
        <v>677</v>
      </c>
      <c r="C4" s="176" t="s">
        <v>785</v>
      </c>
      <c r="D4" s="176" t="s">
        <v>784</v>
      </c>
      <c r="E4" s="176" t="s">
        <v>783</v>
      </c>
      <c r="F4" s="176" t="s">
        <v>699</v>
      </c>
      <c r="G4" s="176" t="s">
        <v>599</v>
      </c>
    </row>
    <row r="5" spans="1:7" x14ac:dyDescent="0.25">
      <c r="A5" s="201">
        <v>42563</v>
      </c>
      <c r="B5" s="176">
        <v>81</v>
      </c>
      <c r="C5" s="200">
        <v>220</v>
      </c>
      <c r="D5" s="176" t="s">
        <v>782</v>
      </c>
      <c r="E5" s="176">
        <v>7110186</v>
      </c>
      <c r="F5" s="176" t="s">
        <v>62</v>
      </c>
      <c r="G5" s="176" t="s">
        <v>8</v>
      </c>
    </row>
    <row r="6" spans="1:7" x14ac:dyDescent="0.25">
      <c r="A6" s="201">
        <v>42626</v>
      </c>
      <c r="B6" s="176">
        <v>144</v>
      </c>
      <c r="C6" s="200">
        <v>165</v>
      </c>
      <c r="D6" s="176" t="s">
        <v>782</v>
      </c>
      <c r="E6" s="176">
        <v>7110186</v>
      </c>
      <c r="F6" s="176" t="s">
        <v>62</v>
      </c>
      <c r="G6" s="176" t="s">
        <v>8</v>
      </c>
    </row>
    <row r="7" spans="1:7" x14ac:dyDescent="0.25">
      <c r="A7" s="201">
        <v>44084</v>
      </c>
      <c r="B7" s="176">
        <v>135</v>
      </c>
      <c r="C7" s="200">
        <v>175</v>
      </c>
      <c r="D7" s="176" t="s">
        <v>782</v>
      </c>
      <c r="E7" s="176">
        <v>7110186</v>
      </c>
      <c r="F7" s="176" t="s">
        <v>62</v>
      </c>
      <c r="G7" s="176" t="s">
        <v>8</v>
      </c>
    </row>
    <row r="10" spans="1:7" x14ac:dyDescent="0.25">
      <c r="C10" s="202">
        <f>SUMPRODUCT(B5:B7,C5:C7)/SUM(B5:B7)</f>
        <v>181.125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40"/>
  <sheetViews>
    <sheetView topLeftCell="A21" workbookViewId="0">
      <selection activeCell="C41" sqref="C41"/>
    </sheetView>
  </sheetViews>
  <sheetFormatPr defaultRowHeight="15" x14ac:dyDescent="0.25"/>
  <cols>
    <col min="1" max="1" width="11.7109375" bestFit="1" customWidth="1"/>
    <col min="2" max="2" width="8.7109375" bestFit="1" customWidth="1"/>
    <col min="3" max="3" width="8.28515625" bestFit="1" customWidth="1"/>
    <col min="4" max="4" width="13.5703125" bestFit="1" customWidth="1"/>
    <col min="5" max="5" width="27.5703125" bestFit="1" customWidth="1"/>
    <col min="6" max="6" width="4.7109375" bestFit="1" customWidth="1"/>
  </cols>
  <sheetData>
    <row r="4" spans="1:6" x14ac:dyDescent="0.25">
      <c r="A4" s="176" t="s">
        <v>786</v>
      </c>
      <c r="B4" s="176" t="s">
        <v>677</v>
      </c>
      <c r="C4" s="176" t="s">
        <v>785</v>
      </c>
      <c r="D4" s="176" t="s">
        <v>783</v>
      </c>
      <c r="E4" s="176" t="s">
        <v>699</v>
      </c>
      <c r="F4" s="176" t="s">
        <v>599</v>
      </c>
    </row>
    <row r="5" spans="1:6" x14ac:dyDescent="0.25">
      <c r="A5" s="201">
        <v>42563</v>
      </c>
      <c r="B5" s="176">
        <v>626</v>
      </c>
      <c r="C5" s="200">
        <v>125</v>
      </c>
      <c r="D5" s="176">
        <v>7110200</v>
      </c>
      <c r="E5" s="176" t="s">
        <v>67</v>
      </c>
      <c r="F5" s="176" t="s">
        <v>8</v>
      </c>
    </row>
    <row r="6" spans="1:6" x14ac:dyDescent="0.25">
      <c r="A6" s="201">
        <v>42563</v>
      </c>
      <c r="B6" s="176">
        <v>576</v>
      </c>
      <c r="C6" s="200">
        <v>161.16999999999999</v>
      </c>
      <c r="D6" s="176">
        <v>7110200</v>
      </c>
      <c r="E6" s="176" t="s">
        <v>67</v>
      </c>
      <c r="F6" s="176" t="s">
        <v>8</v>
      </c>
    </row>
    <row r="7" spans="1:6" x14ac:dyDescent="0.25">
      <c r="A7" s="201">
        <v>42563</v>
      </c>
      <c r="B7" s="176">
        <v>626</v>
      </c>
      <c r="C7" s="200">
        <v>125</v>
      </c>
      <c r="D7" s="176">
        <v>7110200</v>
      </c>
      <c r="E7" s="176" t="s">
        <v>67</v>
      </c>
      <c r="F7" s="176" t="s">
        <v>8</v>
      </c>
    </row>
    <row r="8" spans="1:6" x14ac:dyDescent="0.25">
      <c r="A8" s="201">
        <v>42591</v>
      </c>
      <c r="B8" s="176">
        <v>760</v>
      </c>
      <c r="C8" s="200">
        <v>85</v>
      </c>
      <c r="D8" s="176">
        <v>7110200</v>
      </c>
      <c r="E8" s="176" t="s">
        <v>67</v>
      </c>
      <c r="F8" s="176" t="s">
        <v>8</v>
      </c>
    </row>
    <row r="9" spans="1:6" x14ac:dyDescent="0.25">
      <c r="A9" s="201">
        <v>42864</v>
      </c>
      <c r="B9" s="176">
        <v>664</v>
      </c>
      <c r="C9" s="200">
        <v>152.33000000000001</v>
      </c>
      <c r="D9" s="176">
        <v>7110200</v>
      </c>
      <c r="E9" s="176" t="s">
        <v>67</v>
      </c>
      <c r="F9" s="176" t="s">
        <v>8</v>
      </c>
    </row>
    <row r="10" spans="1:6" x14ac:dyDescent="0.25">
      <c r="A10" s="201">
        <v>42997</v>
      </c>
      <c r="B10" s="176">
        <v>400</v>
      </c>
      <c r="C10" s="200">
        <v>102</v>
      </c>
      <c r="D10" s="176">
        <v>7110200</v>
      </c>
      <c r="E10" s="176" t="s">
        <v>67</v>
      </c>
      <c r="F10" s="176" t="s">
        <v>8</v>
      </c>
    </row>
    <row r="11" spans="1:6" x14ac:dyDescent="0.25">
      <c r="A11" s="201">
        <v>43144</v>
      </c>
      <c r="B11" s="176">
        <v>310</v>
      </c>
      <c r="C11" s="200">
        <v>102</v>
      </c>
      <c r="D11" s="176">
        <v>7110200</v>
      </c>
      <c r="E11" s="176" t="s">
        <v>67</v>
      </c>
      <c r="F11" s="176" t="s">
        <v>8</v>
      </c>
    </row>
    <row r="12" spans="1:6" x14ac:dyDescent="0.25">
      <c r="A12" s="201">
        <v>43172</v>
      </c>
      <c r="B12" s="203">
        <v>2742</v>
      </c>
      <c r="C12" s="200">
        <v>200</v>
      </c>
      <c r="D12" s="176">
        <v>7110200</v>
      </c>
      <c r="E12" s="176" t="s">
        <v>67</v>
      </c>
      <c r="F12" s="176" t="s">
        <v>8</v>
      </c>
    </row>
    <row r="13" spans="1:6" x14ac:dyDescent="0.25">
      <c r="A13" s="201">
        <v>43172</v>
      </c>
      <c r="B13" s="176">
        <v>111</v>
      </c>
      <c r="C13" s="200">
        <v>510</v>
      </c>
      <c r="D13" s="176">
        <v>7110200</v>
      </c>
      <c r="E13" s="176" t="s">
        <v>67</v>
      </c>
      <c r="F13" s="176" t="s">
        <v>8</v>
      </c>
    </row>
    <row r="14" spans="1:6" x14ac:dyDescent="0.25">
      <c r="A14" s="201">
        <v>43263</v>
      </c>
      <c r="B14" s="203">
        <v>2742</v>
      </c>
      <c r="C14" s="200">
        <v>92</v>
      </c>
      <c r="D14" s="176">
        <v>7110200</v>
      </c>
      <c r="E14" s="176" t="s">
        <v>67</v>
      </c>
      <c r="F14" s="176" t="s">
        <v>8</v>
      </c>
    </row>
    <row r="15" spans="1:6" x14ac:dyDescent="0.25">
      <c r="A15" s="201">
        <v>43263</v>
      </c>
      <c r="B15" s="176">
        <v>111</v>
      </c>
      <c r="C15" s="200">
        <v>570</v>
      </c>
      <c r="D15" s="176">
        <v>7110200</v>
      </c>
      <c r="E15" s="176" t="s">
        <v>67</v>
      </c>
      <c r="F15" s="176" t="s">
        <v>8</v>
      </c>
    </row>
    <row r="16" spans="1:6" x14ac:dyDescent="0.25">
      <c r="A16" s="201">
        <v>43354</v>
      </c>
      <c r="B16" s="203">
        <v>3802</v>
      </c>
      <c r="C16" s="200">
        <v>74</v>
      </c>
      <c r="D16" s="176">
        <v>7110200</v>
      </c>
      <c r="E16" s="176" t="s">
        <v>67</v>
      </c>
      <c r="F16" s="176" t="s">
        <v>8</v>
      </c>
    </row>
    <row r="17" spans="1:6" x14ac:dyDescent="0.25">
      <c r="A17" s="201">
        <v>43382</v>
      </c>
      <c r="B17" s="176">
        <v>111</v>
      </c>
      <c r="C17" s="200">
        <v>435.69</v>
      </c>
      <c r="D17" s="176">
        <v>7110200</v>
      </c>
      <c r="E17" s="176" t="s">
        <v>67</v>
      </c>
      <c r="F17" s="176" t="s">
        <v>8</v>
      </c>
    </row>
    <row r="18" spans="1:6" x14ac:dyDescent="0.25">
      <c r="A18" s="201">
        <v>43445</v>
      </c>
      <c r="B18" s="176">
        <v>350</v>
      </c>
      <c r="C18" s="200">
        <v>145</v>
      </c>
      <c r="D18" s="176">
        <v>7110200</v>
      </c>
      <c r="E18" s="176" t="s">
        <v>67</v>
      </c>
      <c r="F18" s="176" t="s">
        <v>8</v>
      </c>
    </row>
    <row r="19" spans="1:6" x14ac:dyDescent="0.25">
      <c r="A19" s="201">
        <v>43655</v>
      </c>
      <c r="B19" s="203">
        <v>1828</v>
      </c>
      <c r="C19" s="200">
        <v>93</v>
      </c>
      <c r="D19" s="176">
        <v>7110200</v>
      </c>
      <c r="E19" s="176" t="s">
        <v>67</v>
      </c>
      <c r="F19" s="176" t="s">
        <v>8</v>
      </c>
    </row>
    <row r="20" spans="1:6" x14ac:dyDescent="0.25">
      <c r="A20" s="201">
        <v>43935</v>
      </c>
      <c r="B20" s="203">
        <v>1431</v>
      </c>
      <c r="C20" s="200">
        <v>121.11</v>
      </c>
      <c r="D20" s="176">
        <v>7110200</v>
      </c>
      <c r="E20" s="176" t="s">
        <v>67</v>
      </c>
      <c r="F20" s="176" t="s">
        <v>8</v>
      </c>
    </row>
    <row r="21" spans="1:6" x14ac:dyDescent="0.25">
      <c r="A21" s="201">
        <v>43963</v>
      </c>
      <c r="B21" s="203">
        <v>3000</v>
      </c>
      <c r="C21" s="200">
        <v>50</v>
      </c>
      <c r="D21" s="176">
        <v>7110200</v>
      </c>
      <c r="E21" s="176" t="s">
        <v>67</v>
      </c>
      <c r="F21" s="176" t="s">
        <v>8</v>
      </c>
    </row>
    <row r="22" spans="1:6" x14ac:dyDescent="0.25">
      <c r="A22" s="201">
        <v>44084</v>
      </c>
      <c r="B22" s="176">
        <v>264</v>
      </c>
      <c r="C22" s="200">
        <v>150</v>
      </c>
      <c r="D22" s="176">
        <v>7110200</v>
      </c>
      <c r="E22" s="176" t="s">
        <v>67</v>
      </c>
      <c r="F22" s="176" t="s">
        <v>8</v>
      </c>
    </row>
    <row r="23" spans="1:6" x14ac:dyDescent="0.25">
      <c r="A23" s="201">
        <v>44173</v>
      </c>
      <c r="B23" s="176">
        <v>957</v>
      </c>
      <c r="C23" s="200">
        <v>101.5</v>
      </c>
      <c r="D23" s="176">
        <v>7110200</v>
      </c>
      <c r="E23" s="176" t="s">
        <v>67</v>
      </c>
      <c r="F23" s="176" t="s">
        <v>8</v>
      </c>
    </row>
    <row r="24" spans="1:6" x14ac:dyDescent="0.25">
      <c r="A24" s="201">
        <v>44453</v>
      </c>
      <c r="B24" s="176">
        <v>312</v>
      </c>
      <c r="C24" s="200">
        <v>175</v>
      </c>
      <c r="D24" s="176">
        <v>7110200</v>
      </c>
      <c r="E24" s="176" t="s">
        <v>67</v>
      </c>
      <c r="F24" s="176" t="s">
        <v>8</v>
      </c>
    </row>
    <row r="25" spans="1:6" x14ac:dyDescent="0.25">
      <c r="A25" s="205" t="s">
        <v>789</v>
      </c>
      <c r="B25" s="205">
        <v>312</v>
      </c>
      <c r="C25" s="206">
        <v>140</v>
      </c>
      <c r="D25" s="176">
        <v>7110200</v>
      </c>
      <c r="E25" s="176" t="s">
        <v>67</v>
      </c>
      <c r="F25" s="176" t="s">
        <v>8</v>
      </c>
    </row>
    <row r="26" spans="1:6" x14ac:dyDescent="0.25">
      <c r="A26" s="205" t="s">
        <v>791</v>
      </c>
      <c r="B26" s="205">
        <v>515</v>
      </c>
      <c r="C26" s="206">
        <v>200</v>
      </c>
      <c r="D26" s="176">
        <v>7110200</v>
      </c>
      <c r="E26" s="176" t="s">
        <v>67</v>
      </c>
      <c r="F26" s="176" t="s">
        <v>8</v>
      </c>
    </row>
    <row r="40" spans="3:3" x14ac:dyDescent="0.25">
      <c r="C40" s="202">
        <f>SUMPRODUCT(B5:B26,C5:C26)/SUM(B5:B26)</f>
        <v>116.17882660753881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5"/>
  <sheetViews>
    <sheetView workbookViewId="0">
      <selection activeCell="C26" sqref="C26"/>
    </sheetView>
  </sheetViews>
  <sheetFormatPr defaultRowHeight="15" x14ac:dyDescent="0.25"/>
  <cols>
    <col min="1" max="1" width="11.7109375" bestFit="1" customWidth="1"/>
    <col min="2" max="2" width="8.7109375" bestFit="1" customWidth="1"/>
    <col min="3" max="3" width="8.28515625" bestFit="1" customWidth="1"/>
    <col min="4" max="4" width="13.5703125" bestFit="1" customWidth="1"/>
    <col min="5" max="5" width="38.140625" bestFit="1" customWidth="1"/>
  </cols>
  <sheetData>
    <row r="4" spans="1:6" x14ac:dyDescent="0.25">
      <c r="A4" s="176" t="s">
        <v>786</v>
      </c>
      <c r="B4" s="176" t="s">
        <v>677</v>
      </c>
      <c r="C4" s="176" t="s">
        <v>785</v>
      </c>
      <c r="D4" s="176" t="s">
        <v>783</v>
      </c>
      <c r="E4" s="176" t="s">
        <v>699</v>
      </c>
      <c r="F4" s="176" t="s">
        <v>599</v>
      </c>
    </row>
    <row r="5" spans="1:6" x14ac:dyDescent="0.25">
      <c r="A5" s="201">
        <v>42563</v>
      </c>
      <c r="B5" s="176">
        <v>156</v>
      </c>
      <c r="C5" s="200">
        <v>155</v>
      </c>
      <c r="D5" s="176">
        <v>7110205</v>
      </c>
      <c r="E5" s="176" t="s">
        <v>79</v>
      </c>
      <c r="F5" s="176" t="s">
        <v>8</v>
      </c>
    </row>
    <row r="6" spans="1:6" x14ac:dyDescent="0.25">
      <c r="A6" s="201">
        <v>42563</v>
      </c>
      <c r="B6" s="176">
        <v>156</v>
      </c>
      <c r="C6" s="200">
        <v>155</v>
      </c>
      <c r="D6" s="176">
        <v>7110205</v>
      </c>
      <c r="E6" s="176" t="s">
        <v>79</v>
      </c>
      <c r="F6" s="176" t="s">
        <v>8</v>
      </c>
    </row>
    <row r="7" spans="1:6" x14ac:dyDescent="0.25">
      <c r="A7" s="201">
        <v>42563</v>
      </c>
      <c r="B7" s="176">
        <v>40</v>
      </c>
      <c r="C7" s="200">
        <v>163.25</v>
      </c>
      <c r="D7" s="176">
        <v>7110205</v>
      </c>
      <c r="E7" s="176" t="s">
        <v>79</v>
      </c>
      <c r="F7" s="176" t="s">
        <v>8</v>
      </c>
    </row>
    <row r="8" spans="1:6" x14ac:dyDescent="0.25">
      <c r="A8" s="201">
        <v>42591</v>
      </c>
      <c r="B8" s="176">
        <v>80</v>
      </c>
      <c r="C8" s="200">
        <v>150</v>
      </c>
      <c r="D8" s="176">
        <v>7110205</v>
      </c>
      <c r="E8" s="176" t="s">
        <v>79</v>
      </c>
      <c r="F8" s="176" t="s">
        <v>8</v>
      </c>
    </row>
    <row r="9" spans="1:6" x14ac:dyDescent="0.25">
      <c r="A9" s="201">
        <v>42864</v>
      </c>
      <c r="B9" s="176">
        <v>71</v>
      </c>
      <c r="C9" s="200">
        <v>150.36000000000001</v>
      </c>
      <c r="D9" s="176">
        <v>7110205</v>
      </c>
      <c r="E9" s="176" t="s">
        <v>79</v>
      </c>
      <c r="F9" s="176" t="s">
        <v>8</v>
      </c>
    </row>
    <row r="10" spans="1:6" x14ac:dyDescent="0.25">
      <c r="A10" s="201">
        <v>42997</v>
      </c>
      <c r="B10" s="176">
        <v>80</v>
      </c>
      <c r="C10" s="200">
        <v>150</v>
      </c>
      <c r="D10" s="176">
        <v>7110205</v>
      </c>
      <c r="E10" s="176" t="s">
        <v>79</v>
      </c>
      <c r="F10" s="176" t="s">
        <v>8</v>
      </c>
    </row>
    <row r="11" spans="1:6" x14ac:dyDescent="0.25">
      <c r="A11" s="201">
        <v>43144</v>
      </c>
      <c r="B11" s="176">
        <v>62</v>
      </c>
      <c r="C11" s="200">
        <v>220</v>
      </c>
      <c r="D11" s="176">
        <v>7110205</v>
      </c>
      <c r="E11" s="176" t="s">
        <v>79</v>
      </c>
      <c r="F11" s="176" t="s">
        <v>8</v>
      </c>
    </row>
    <row r="12" spans="1:6" x14ac:dyDescent="0.25">
      <c r="A12" s="201">
        <v>43172</v>
      </c>
      <c r="B12" s="176">
        <v>192</v>
      </c>
      <c r="C12" s="200">
        <v>425</v>
      </c>
      <c r="D12" s="176">
        <v>7110205</v>
      </c>
      <c r="E12" s="176" t="s">
        <v>79</v>
      </c>
      <c r="F12" s="176" t="s">
        <v>8</v>
      </c>
    </row>
    <row r="13" spans="1:6" x14ac:dyDescent="0.25">
      <c r="A13" s="201">
        <v>43172</v>
      </c>
      <c r="B13" s="176">
        <v>37</v>
      </c>
      <c r="C13" s="200">
        <v>510</v>
      </c>
      <c r="D13" s="176">
        <v>7110205</v>
      </c>
      <c r="E13" s="176" t="s">
        <v>79</v>
      </c>
      <c r="F13" s="176" t="s">
        <v>8</v>
      </c>
    </row>
    <row r="14" spans="1:6" x14ac:dyDescent="0.25">
      <c r="A14" s="201">
        <v>43263</v>
      </c>
      <c r="B14" s="176">
        <v>192</v>
      </c>
      <c r="C14" s="200">
        <v>170</v>
      </c>
      <c r="D14" s="176">
        <v>7110205</v>
      </c>
      <c r="E14" s="176" t="s">
        <v>79</v>
      </c>
      <c r="F14" s="176" t="s">
        <v>8</v>
      </c>
    </row>
    <row r="15" spans="1:6" x14ac:dyDescent="0.25">
      <c r="A15" s="201">
        <v>43263</v>
      </c>
      <c r="B15" s="176">
        <v>37</v>
      </c>
      <c r="C15" s="200">
        <v>525</v>
      </c>
      <c r="D15" s="176">
        <v>7110205</v>
      </c>
      <c r="E15" s="176" t="s">
        <v>79</v>
      </c>
      <c r="F15" s="176" t="s">
        <v>8</v>
      </c>
    </row>
    <row r="16" spans="1:6" x14ac:dyDescent="0.25">
      <c r="A16" s="201">
        <v>43354</v>
      </c>
      <c r="B16" s="176">
        <v>915</v>
      </c>
      <c r="C16" s="200">
        <v>100</v>
      </c>
      <c r="D16" s="176">
        <v>7110205</v>
      </c>
      <c r="E16" s="176" t="s">
        <v>79</v>
      </c>
      <c r="F16" s="176" t="s">
        <v>8</v>
      </c>
    </row>
    <row r="17" spans="1:6" x14ac:dyDescent="0.25">
      <c r="A17" s="201">
        <v>43382</v>
      </c>
      <c r="B17" s="176">
        <v>37</v>
      </c>
      <c r="C17" s="200">
        <v>427.12</v>
      </c>
      <c r="D17" s="176">
        <v>7110205</v>
      </c>
      <c r="E17" s="176" t="s">
        <v>79</v>
      </c>
      <c r="F17" s="176" t="s">
        <v>8</v>
      </c>
    </row>
    <row r="18" spans="1:6" x14ac:dyDescent="0.25">
      <c r="A18" s="201">
        <v>43445</v>
      </c>
      <c r="B18" s="176">
        <v>74</v>
      </c>
      <c r="C18" s="200">
        <v>250</v>
      </c>
      <c r="D18" s="176">
        <v>7110205</v>
      </c>
      <c r="E18" s="176" t="s">
        <v>79</v>
      </c>
      <c r="F18" s="176" t="s">
        <v>8</v>
      </c>
    </row>
    <row r="19" spans="1:6" x14ac:dyDescent="0.25">
      <c r="A19" s="201">
        <v>43963</v>
      </c>
      <c r="B19" s="176">
        <v>420</v>
      </c>
      <c r="C19" s="200">
        <v>60</v>
      </c>
      <c r="D19" s="176">
        <v>7110205</v>
      </c>
      <c r="E19" s="176" t="s">
        <v>79</v>
      </c>
      <c r="F19" s="176" t="s">
        <v>8</v>
      </c>
    </row>
    <row r="20" spans="1:6" x14ac:dyDescent="0.25">
      <c r="A20" s="201">
        <v>44084</v>
      </c>
      <c r="B20" s="176">
        <v>44</v>
      </c>
      <c r="C20" s="200">
        <v>200</v>
      </c>
      <c r="D20" s="176">
        <v>7110205</v>
      </c>
      <c r="E20" s="176" t="s">
        <v>79</v>
      </c>
      <c r="F20" s="176" t="s">
        <v>8</v>
      </c>
    </row>
    <row r="21" spans="1:6" x14ac:dyDescent="0.25">
      <c r="A21" s="201">
        <v>44173</v>
      </c>
      <c r="B21" s="176">
        <v>87</v>
      </c>
      <c r="C21" s="200">
        <v>116</v>
      </c>
      <c r="D21" s="176">
        <v>7110205</v>
      </c>
      <c r="E21" s="176" t="s">
        <v>79</v>
      </c>
      <c r="F21" s="176" t="s">
        <v>8</v>
      </c>
    </row>
    <row r="22" spans="1:6" x14ac:dyDescent="0.25">
      <c r="A22" s="201">
        <v>44453</v>
      </c>
      <c r="B22" s="176">
        <v>78</v>
      </c>
      <c r="C22" s="200">
        <v>175</v>
      </c>
      <c r="D22" s="176">
        <v>7110205</v>
      </c>
      <c r="E22" s="176" t="s">
        <v>79</v>
      </c>
      <c r="F22" s="176" t="s">
        <v>8</v>
      </c>
    </row>
    <row r="23" spans="1:6" x14ac:dyDescent="0.25">
      <c r="A23" s="205" t="s">
        <v>789</v>
      </c>
      <c r="B23" s="205">
        <v>78</v>
      </c>
      <c r="C23" s="206">
        <v>225</v>
      </c>
      <c r="D23" s="176">
        <v>7110205</v>
      </c>
      <c r="E23" s="176" t="s">
        <v>79</v>
      </c>
      <c r="F23" s="176" t="s">
        <v>8</v>
      </c>
    </row>
    <row r="25" spans="1:6" x14ac:dyDescent="0.25">
      <c r="C25" s="202">
        <f>SUMPRODUCT(B5:B23,C5:C23)/SUM(B5:B23)</f>
        <v>161.08462623413257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0"/>
  <sheetViews>
    <sheetView workbookViewId="0">
      <selection activeCell="C21" sqref="C21"/>
    </sheetView>
  </sheetViews>
  <sheetFormatPr defaultRowHeight="15" x14ac:dyDescent="0.25"/>
  <cols>
    <col min="1" max="1" width="11.7109375" bestFit="1" customWidth="1"/>
    <col min="2" max="2" width="8.7109375" bestFit="1" customWidth="1"/>
    <col min="3" max="3" width="8.28515625" bestFit="1" customWidth="1"/>
    <col min="4" max="4" width="13.5703125" bestFit="1" customWidth="1"/>
    <col min="5" max="5" width="27.5703125" bestFit="1" customWidth="1"/>
  </cols>
  <sheetData>
    <row r="4" spans="1:6" x14ac:dyDescent="0.25">
      <c r="A4" s="176" t="s">
        <v>786</v>
      </c>
      <c r="B4" s="176" t="s">
        <v>677</v>
      </c>
      <c r="C4" s="176" t="s">
        <v>785</v>
      </c>
      <c r="D4" s="176" t="s">
        <v>783</v>
      </c>
      <c r="E4" s="176" t="s">
        <v>699</v>
      </c>
      <c r="F4" s="176" t="s">
        <v>599</v>
      </c>
    </row>
    <row r="5" spans="1:6" x14ac:dyDescent="0.25">
      <c r="A5" s="201">
        <v>42501</v>
      </c>
      <c r="B5" s="208">
        <v>4439</v>
      </c>
      <c r="C5" s="200">
        <v>92</v>
      </c>
      <c r="D5" s="176">
        <v>7110240</v>
      </c>
      <c r="E5" s="176" t="s">
        <v>81</v>
      </c>
      <c r="F5" s="176" t="s">
        <v>8</v>
      </c>
    </row>
    <row r="6" spans="1:6" x14ac:dyDescent="0.25">
      <c r="A6" s="201">
        <v>43109</v>
      </c>
      <c r="B6" s="208">
        <v>576</v>
      </c>
      <c r="C6" s="200">
        <v>140</v>
      </c>
      <c r="D6" s="176">
        <v>7110240</v>
      </c>
      <c r="E6" s="176" t="s">
        <v>81</v>
      </c>
      <c r="F6" s="176" t="s">
        <v>8</v>
      </c>
    </row>
    <row r="7" spans="1:6" x14ac:dyDescent="0.25">
      <c r="A7" s="201">
        <v>43263</v>
      </c>
      <c r="B7" s="208">
        <v>455</v>
      </c>
      <c r="C7" s="200">
        <v>128</v>
      </c>
      <c r="D7" s="176">
        <v>7110240</v>
      </c>
      <c r="E7" s="176" t="s">
        <v>81</v>
      </c>
      <c r="F7" s="176" t="s">
        <v>8</v>
      </c>
    </row>
    <row r="8" spans="1:6" x14ac:dyDescent="0.25">
      <c r="A8" s="201">
        <v>43445</v>
      </c>
      <c r="B8" s="208">
        <v>265</v>
      </c>
      <c r="C8" s="200">
        <v>338.98</v>
      </c>
      <c r="D8" s="176">
        <v>7110240</v>
      </c>
      <c r="E8" s="176" t="s">
        <v>81</v>
      </c>
      <c r="F8" s="176" t="s">
        <v>8</v>
      </c>
    </row>
    <row r="9" spans="1:6" x14ac:dyDescent="0.25">
      <c r="A9" s="201">
        <v>43655</v>
      </c>
      <c r="B9" s="208">
        <v>304</v>
      </c>
      <c r="C9" s="200">
        <v>139</v>
      </c>
      <c r="D9" s="176">
        <v>7110240</v>
      </c>
      <c r="E9" s="176" t="s">
        <v>81</v>
      </c>
      <c r="F9" s="176" t="s">
        <v>8</v>
      </c>
    </row>
    <row r="10" spans="1:6" x14ac:dyDescent="0.25">
      <c r="A10" s="201">
        <v>44145</v>
      </c>
      <c r="B10" s="208">
        <v>1568</v>
      </c>
      <c r="C10" s="200">
        <v>135</v>
      </c>
      <c r="D10" s="176">
        <v>7110240</v>
      </c>
      <c r="E10" s="176" t="s">
        <v>81</v>
      </c>
      <c r="F10" s="176" t="s">
        <v>8</v>
      </c>
    </row>
    <row r="11" spans="1:6" x14ac:dyDescent="0.25">
      <c r="A11" s="201">
        <v>44173</v>
      </c>
      <c r="B11" s="208">
        <v>1716</v>
      </c>
      <c r="C11" s="200">
        <v>200</v>
      </c>
      <c r="D11" s="176">
        <v>7110240</v>
      </c>
      <c r="E11" s="176" t="s">
        <v>81</v>
      </c>
      <c r="F11" s="176" t="s">
        <v>8</v>
      </c>
    </row>
    <row r="12" spans="1:6" x14ac:dyDescent="0.25">
      <c r="A12" s="201">
        <v>44327</v>
      </c>
      <c r="B12" s="208">
        <v>1370</v>
      </c>
      <c r="C12" s="200">
        <v>200</v>
      </c>
      <c r="D12" s="176">
        <v>7110240</v>
      </c>
      <c r="E12" s="176" t="s">
        <v>81</v>
      </c>
      <c r="F12" s="176" t="s">
        <v>8</v>
      </c>
    </row>
    <row r="13" spans="1:6" x14ac:dyDescent="0.25">
      <c r="A13" s="205" t="s">
        <v>790</v>
      </c>
      <c r="B13" s="207">
        <v>531</v>
      </c>
      <c r="C13" s="206">
        <v>207.05</v>
      </c>
      <c r="D13" s="176">
        <v>7110240</v>
      </c>
      <c r="E13" s="176" t="s">
        <v>81</v>
      </c>
      <c r="F13" s="176" t="s">
        <v>8</v>
      </c>
    </row>
    <row r="14" spans="1:6" x14ac:dyDescent="0.25">
      <c r="A14" s="205" t="s">
        <v>790</v>
      </c>
      <c r="B14" s="207">
        <v>553</v>
      </c>
      <c r="C14" s="206">
        <v>264</v>
      </c>
      <c r="D14" s="176">
        <v>7110240</v>
      </c>
      <c r="E14" s="176" t="s">
        <v>81</v>
      </c>
      <c r="F14" s="176" t="s">
        <v>8</v>
      </c>
    </row>
    <row r="15" spans="1:6" x14ac:dyDescent="0.25">
      <c r="A15" s="205" t="s">
        <v>790</v>
      </c>
      <c r="B15" s="207">
        <v>2961</v>
      </c>
      <c r="C15" s="206">
        <v>171.47</v>
      </c>
      <c r="D15" s="176">
        <v>7110240</v>
      </c>
      <c r="E15" s="176" t="s">
        <v>81</v>
      </c>
      <c r="F15" s="176" t="s">
        <v>8</v>
      </c>
    </row>
    <row r="20" spans="3:3" x14ac:dyDescent="0.25">
      <c r="C20" s="202">
        <f>SUMPRODUCT(B5:B15,C5:C15)/SUM(B5:B15)</f>
        <v>154.15198262993621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0"/>
  <sheetViews>
    <sheetView workbookViewId="0">
      <selection activeCell="C21" sqref="C21"/>
    </sheetView>
  </sheetViews>
  <sheetFormatPr defaultRowHeight="15" x14ac:dyDescent="0.25"/>
  <cols>
    <col min="1" max="1" width="11.7109375" style="176" bestFit="1" customWidth="1"/>
    <col min="2" max="2" width="8.7109375" style="176" bestFit="1" customWidth="1"/>
    <col min="3" max="3" width="8.28515625" style="176" bestFit="1" customWidth="1"/>
    <col min="4" max="4" width="13.5703125" style="176" bestFit="1" customWidth="1"/>
    <col min="5" max="5" width="38.140625" style="176" bestFit="1" customWidth="1"/>
    <col min="6" max="6" width="4.7109375" style="176" bestFit="1" customWidth="1"/>
  </cols>
  <sheetData>
    <row r="4" spans="1:6" x14ac:dyDescent="0.25">
      <c r="A4" s="176" t="s">
        <v>786</v>
      </c>
      <c r="B4" s="176" t="s">
        <v>677</v>
      </c>
      <c r="C4" s="176" t="s">
        <v>785</v>
      </c>
      <c r="D4" s="176" t="s">
        <v>783</v>
      </c>
      <c r="E4" s="176" t="s">
        <v>699</v>
      </c>
      <c r="F4" s="176" t="s">
        <v>599</v>
      </c>
    </row>
    <row r="5" spans="1:6" x14ac:dyDescent="0.25">
      <c r="A5" s="201">
        <v>42501</v>
      </c>
      <c r="B5" s="176">
        <v>355</v>
      </c>
      <c r="C5" s="200">
        <v>138</v>
      </c>
      <c r="D5" s="176">
        <v>7110245</v>
      </c>
      <c r="E5" s="176" t="s">
        <v>93</v>
      </c>
      <c r="F5" s="176" t="s">
        <v>8</v>
      </c>
    </row>
    <row r="6" spans="1:6" x14ac:dyDescent="0.25">
      <c r="A6" s="201">
        <v>43109</v>
      </c>
      <c r="B6" s="176">
        <v>116</v>
      </c>
      <c r="C6" s="200">
        <v>138</v>
      </c>
      <c r="D6" s="176">
        <v>7110245</v>
      </c>
      <c r="E6" s="176" t="s">
        <v>93</v>
      </c>
      <c r="F6" s="176" t="s">
        <v>8</v>
      </c>
    </row>
    <row r="7" spans="1:6" x14ac:dyDescent="0.25">
      <c r="A7" s="201">
        <v>43263</v>
      </c>
      <c r="B7" s="176">
        <v>64</v>
      </c>
      <c r="C7" s="200">
        <v>220</v>
      </c>
      <c r="D7" s="176">
        <v>7110245</v>
      </c>
      <c r="E7" s="176" t="s">
        <v>93</v>
      </c>
      <c r="F7" s="176" t="s">
        <v>8</v>
      </c>
    </row>
    <row r="8" spans="1:6" x14ac:dyDescent="0.25">
      <c r="A8" s="201">
        <v>43445</v>
      </c>
      <c r="B8" s="176">
        <v>55</v>
      </c>
      <c r="C8" s="200">
        <v>427.34</v>
      </c>
      <c r="D8" s="176">
        <v>7110245</v>
      </c>
      <c r="E8" s="176" t="s">
        <v>93</v>
      </c>
      <c r="F8" s="176" t="s">
        <v>8</v>
      </c>
    </row>
    <row r="9" spans="1:6" x14ac:dyDescent="0.25">
      <c r="A9" s="201">
        <v>44145</v>
      </c>
      <c r="B9" s="176">
        <v>142</v>
      </c>
      <c r="C9" s="200">
        <v>240</v>
      </c>
      <c r="D9" s="176">
        <v>7110245</v>
      </c>
      <c r="E9" s="176" t="s">
        <v>93</v>
      </c>
      <c r="F9" s="176" t="s">
        <v>8</v>
      </c>
    </row>
    <row r="10" spans="1:6" x14ac:dyDescent="0.25">
      <c r="A10" s="201">
        <v>44327</v>
      </c>
      <c r="B10" s="176">
        <v>274</v>
      </c>
      <c r="C10" s="200">
        <v>250</v>
      </c>
      <c r="D10" s="176">
        <v>7110245</v>
      </c>
      <c r="E10" s="176" t="s">
        <v>93</v>
      </c>
      <c r="F10" s="176" t="s">
        <v>8</v>
      </c>
    </row>
    <row r="11" spans="1:6" x14ac:dyDescent="0.25">
      <c r="A11" s="205" t="s">
        <v>790</v>
      </c>
      <c r="B11" s="205">
        <v>69</v>
      </c>
      <c r="C11" s="206">
        <v>349.85</v>
      </c>
      <c r="D11" s="176">
        <v>7110245</v>
      </c>
      <c r="E11" s="176" t="s">
        <v>93</v>
      </c>
      <c r="F11" s="176" t="s">
        <v>8</v>
      </c>
    </row>
    <row r="12" spans="1:6" x14ac:dyDescent="0.25">
      <c r="A12" s="205" t="s">
        <v>790</v>
      </c>
      <c r="B12" s="205">
        <v>134</v>
      </c>
      <c r="C12" s="206">
        <v>286.26</v>
      </c>
      <c r="D12" s="176">
        <v>7110245</v>
      </c>
      <c r="E12" s="176" t="s">
        <v>93</v>
      </c>
      <c r="F12" s="176" t="s">
        <v>8</v>
      </c>
    </row>
    <row r="13" spans="1:6" x14ac:dyDescent="0.25">
      <c r="A13" s="205" t="s">
        <v>790</v>
      </c>
      <c r="B13" s="205">
        <v>83</v>
      </c>
      <c r="C13" s="206">
        <v>264</v>
      </c>
      <c r="D13" s="176">
        <v>7110245</v>
      </c>
      <c r="E13" s="176" t="s">
        <v>93</v>
      </c>
      <c r="F13" s="176" t="s">
        <v>8</v>
      </c>
    </row>
    <row r="20" spans="3:3" x14ac:dyDescent="0.25">
      <c r="C20" s="204">
        <f>SUMPRODUCT(B5:B13,C5:C13)/SUM(B5:B13)</f>
        <v>224.12708204334365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0"/>
  <sheetViews>
    <sheetView workbookViewId="0">
      <selection activeCell="D1" sqref="D1:D1048576"/>
    </sheetView>
  </sheetViews>
  <sheetFormatPr defaultRowHeight="15" x14ac:dyDescent="0.25"/>
  <cols>
    <col min="1" max="1" width="11.7109375" style="176" bestFit="1" customWidth="1"/>
    <col min="2" max="2" width="8.7109375" style="176" bestFit="1" customWidth="1"/>
    <col min="3" max="3" width="7.85546875" style="176" bestFit="1" customWidth="1"/>
    <col min="4" max="4" width="13.5703125" style="176" bestFit="1" customWidth="1"/>
    <col min="5" max="5" width="31.28515625" style="176" bestFit="1" customWidth="1"/>
    <col min="6" max="6" width="4.7109375" style="176" bestFit="1" customWidth="1"/>
  </cols>
  <sheetData>
    <row r="4" spans="1:6" x14ac:dyDescent="0.25">
      <c r="A4" s="176" t="s">
        <v>786</v>
      </c>
      <c r="B4" s="176" t="s">
        <v>677</v>
      </c>
      <c r="C4" s="176" t="s">
        <v>785</v>
      </c>
      <c r="D4" s="176" t="s">
        <v>783</v>
      </c>
      <c r="E4" s="176" t="s">
        <v>699</v>
      </c>
      <c r="F4" s="176" t="s">
        <v>599</v>
      </c>
    </row>
    <row r="5" spans="1:6" x14ac:dyDescent="0.25">
      <c r="A5" s="201">
        <v>42563</v>
      </c>
      <c r="B5" s="176">
        <v>210</v>
      </c>
      <c r="C5" s="200">
        <v>55</v>
      </c>
      <c r="D5" s="176">
        <v>7111106</v>
      </c>
      <c r="E5" s="176" t="s">
        <v>131</v>
      </c>
      <c r="F5" s="176" t="s">
        <v>8</v>
      </c>
    </row>
    <row r="6" spans="1:6" x14ac:dyDescent="0.25">
      <c r="A6" s="201">
        <v>42626</v>
      </c>
      <c r="B6" s="176">
        <v>260</v>
      </c>
      <c r="C6" s="200">
        <v>88</v>
      </c>
      <c r="D6" s="176">
        <v>7111106</v>
      </c>
      <c r="E6" s="176" t="s">
        <v>131</v>
      </c>
      <c r="F6" s="176" t="s">
        <v>8</v>
      </c>
    </row>
    <row r="7" spans="1:6" x14ac:dyDescent="0.25">
      <c r="A7" s="201">
        <v>44084</v>
      </c>
      <c r="B7" s="176">
        <v>459</v>
      </c>
      <c r="C7" s="200">
        <v>75</v>
      </c>
      <c r="D7" s="176">
        <v>7111106</v>
      </c>
      <c r="E7" s="176" t="s">
        <v>131</v>
      </c>
      <c r="F7" s="176" t="s">
        <v>8</v>
      </c>
    </row>
    <row r="10" spans="1:6" x14ac:dyDescent="0.25">
      <c r="C10" s="204">
        <f>SUMPRODUCT(B5:B7,C5:C7)/SUM(B5:B7)</f>
        <v>74.117330462863293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5"/>
  <sheetViews>
    <sheetView workbookViewId="0">
      <selection activeCell="C26" sqref="C26"/>
    </sheetView>
  </sheetViews>
  <sheetFormatPr defaultRowHeight="15" x14ac:dyDescent="0.25"/>
  <cols>
    <col min="1" max="1" width="11.7109375" style="176" bestFit="1" customWidth="1"/>
    <col min="2" max="2" width="8.7109375" style="176" bestFit="1" customWidth="1"/>
    <col min="3" max="3" width="8.28515625" style="176" bestFit="1" customWidth="1"/>
    <col min="4" max="4" width="13.5703125" style="176" bestFit="1" customWidth="1"/>
    <col min="5" max="5" width="32.85546875" style="176" bestFit="1" customWidth="1"/>
    <col min="6" max="6" width="4.7109375" style="176" bestFit="1" customWidth="1"/>
  </cols>
  <sheetData>
    <row r="4" spans="1:6" x14ac:dyDescent="0.25">
      <c r="A4" s="176" t="s">
        <v>786</v>
      </c>
      <c r="B4" s="176" t="s">
        <v>677</v>
      </c>
      <c r="C4" s="176" t="s">
        <v>785</v>
      </c>
      <c r="D4" s="176" t="s">
        <v>783</v>
      </c>
      <c r="E4" s="176" t="s">
        <v>699</v>
      </c>
      <c r="F4" s="176" t="s">
        <v>599</v>
      </c>
    </row>
    <row r="5" spans="1:6" x14ac:dyDescent="0.25">
      <c r="A5" s="201">
        <v>42563</v>
      </c>
      <c r="B5" s="176">
        <v>872</v>
      </c>
      <c r="C5" s="200">
        <v>58.89</v>
      </c>
      <c r="D5" s="176">
        <v>7111115</v>
      </c>
      <c r="E5" s="176" t="s">
        <v>137</v>
      </c>
      <c r="F5" s="176" t="s">
        <v>8</v>
      </c>
    </row>
    <row r="6" spans="1:6" x14ac:dyDescent="0.25">
      <c r="A6" s="201">
        <v>42591</v>
      </c>
      <c r="B6" s="176">
        <v>616</v>
      </c>
      <c r="C6" s="200">
        <v>100</v>
      </c>
      <c r="D6" s="176">
        <v>7111115</v>
      </c>
      <c r="E6" s="176" t="s">
        <v>137</v>
      </c>
      <c r="F6" s="176" t="s">
        <v>8</v>
      </c>
    </row>
    <row r="7" spans="1:6" x14ac:dyDescent="0.25">
      <c r="A7" s="201">
        <v>42864</v>
      </c>
      <c r="B7" s="176">
        <v>384</v>
      </c>
      <c r="C7" s="200">
        <v>30</v>
      </c>
      <c r="D7" s="176">
        <v>7111115</v>
      </c>
      <c r="E7" s="176" t="s">
        <v>137</v>
      </c>
      <c r="F7" s="176" t="s">
        <v>8</v>
      </c>
    </row>
    <row r="8" spans="1:6" x14ac:dyDescent="0.25">
      <c r="A8" s="201">
        <v>42997</v>
      </c>
      <c r="B8" s="176">
        <v>102</v>
      </c>
      <c r="C8" s="200">
        <v>80</v>
      </c>
      <c r="D8" s="176">
        <v>7111115</v>
      </c>
      <c r="E8" s="176" t="s">
        <v>137</v>
      </c>
      <c r="F8" s="176" t="s">
        <v>8</v>
      </c>
    </row>
    <row r="9" spans="1:6" x14ac:dyDescent="0.25">
      <c r="A9" s="201">
        <v>43144</v>
      </c>
      <c r="B9" s="176">
        <v>252</v>
      </c>
      <c r="C9" s="200">
        <v>70</v>
      </c>
      <c r="D9" s="176">
        <v>7111115</v>
      </c>
      <c r="E9" s="176" t="s">
        <v>137</v>
      </c>
      <c r="F9" s="176" t="s">
        <v>8</v>
      </c>
    </row>
    <row r="10" spans="1:6" x14ac:dyDescent="0.25">
      <c r="A10" s="201">
        <v>43172</v>
      </c>
      <c r="B10" s="203">
        <v>2898</v>
      </c>
      <c r="C10" s="200">
        <v>55</v>
      </c>
      <c r="D10" s="176">
        <v>7111115</v>
      </c>
      <c r="E10" s="176" t="s">
        <v>137</v>
      </c>
      <c r="F10" s="176" t="s">
        <v>8</v>
      </c>
    </row>
    <row r="11" spans="1:6" x14ac:dyDescent="0.25">
      <c r="A11" s="201">
        <v>43172</v>
      </c>
      <c r="B11" s="176">
        <v>48</v>
      </c>
      <c r="C11" s="200">
        <v>100</v>
      </c>
      <c r="D11" s="176">
        <v>7111115</v>
      </c>
      <c r="E11" s="176" t="s">
        <v>137</v>
      </c>
      <c r="F11" s="176" t="s">
        <v>8</v>
      </c>
    </row>
    <row r="12" spans="1:6" x14ac:dyDescent="0.25">
      <c r="A12" s="201">
        <v>43263</v>
      </c>
      <c r="B12" s="176">
        <v>48</v>
      </c>
      <c r="C12" s="200">
        <v>125</v>
      </c>
      <c r="D12" s="176">
        <v>7111115</v>
      </c>
      <c r="E12" s="176" t="s">
        <v>137</v>
      </c>
      <c r="F12" s="176" t="s">
        <v>8</v>
      </c>
    </row>
    <row r="13" spans="1:6" x14ac:dyDescent="0.25">
      <c r="A13" s="201">
        <v>43263</v>
      </c>
      <c r="B13" s="203">
        <v>2898</v>
      </c>
      <c r="C13" s="200">
        <v>50</v>
      </c>
      <c r="D13" s="176">
        <v>7111115</v>
      </c>
      <c r="E13" s="176" t="s">
        <v>137</v>
      </c>
      <c r="F13" s="176" t="s">
        <v>8</v>
      </c>
    </row>
    <row r="14" spans="1:6" x14ac:dyDescent="0.25">
      <c r="A14" s="201">
        <v>43382</v>
      </c>
      <c r="B14" s="176">
        <v>48</v>
      </c>
      <c r="C14" s="200">
        <v>217.93</v>
      </c>
      <c r="D14" s="176">
        <v>7111115</v>
      </c>
      <c r="E14" s="176" t="s">
        <v>137</v>
      </c>
      <c r="F14" s="176" t="s">
        <v>8</v>
      </c>
    </row>
    <row r="15" spans="1:6" x14ac:dyDescent="0.25">
      <c r="A15" s="201">
        <v>43445</v>
      </c>
      <c r="B15" s="176">
        <v>192</v>
      </c>
      <c r="C15" s="200">
        <v>50</v>
      </c>
      <c r="D15" s="176">
        <v>7111115</v>
      </c>
      <c r="E15" s="176" t="s">
        <v>137</v>
      </c>
      <c r="F15" s="176" t="s">
        <v>8</v>
      </c>
    </row>
    <row r="16" spans="1:6" x14ac:dyDescent="0.25">
      <c r="A16" s="201">
        <v>43655</v>
      </c>
      <c r="B16" s="176">
        <v>323</v>
      </c>
      <c r="C16" s="200">
        <v>70</v>
      </c>
      <c r="D16" s="176">
        <v>7111115</v>
      </c>
      <c r="E16" s="176" t="s">
        <v>137</v>
      </c>
      <c r="F16" s="176" t="s">
        <v>8</v>
      </c>
    </row>
    <row r="17" spans="1:6" x14ac:dyDescent="0.25">
      <c r="A17" s="201">
        <v>43935</v>
      </c>
      <c r="B17" s="176">
        <v>229.5</v>
      </c>
      <c r="C17" s="200">
        <v>101.32</v>
      </c>
      <c r="D17" s="176">
        <v>7111115</v>
      </c>
      <c r="E17" s="176" t="s">
        <v>137</v>
      </c>
      <c r="F17" s="176" t="s">
        <v>8</v>
      </c>
    </row>
    <row r="18" spans="1:6" x14ac:dyDescent="0.25">
      <c r="A18" s="201">
        <v>43963</v>
      </c>
      <c r="B18" s="203">
        <v>1782</v>
      </c>
      <c r="C18" s="200">
        <v>45</v>
      </c>
      <c r="D18" s="176">
        <v>7111115</v>
      </c>
      <c r="E18" s="176" t="s">
        <v>137</v>
      </c>
      <c r="F18" s="176" t="s">
        <v>8</v>
      </c>
    </row>
    <row r="19" spans="1:6" x14ac:dyDescent="0.25">
      <c r="A19" s="201">
        <v>44084</v>
      </c>
      <c r="B19" s="176">
        <v>574</v>
      </c>
      <c r="C19" s="200">
        <v>75</v>
      </c>
      <c r="D19" s="176">
        <v>7111115</v>
      </c>
      <c r="E19" s="176" t="s">
        <v>137</v>
      </c>
      <c r="F19" s="176" t="s">
        <v>8</v>
      </c>
    </row>
    <row r="20" spans="1:6" x14ac:dyDescent="0.25">
      <c r="A20" s="201">
        <v>44173</v>
      </c>
      <c r="B20" s="176">
        <v>384</v>
      </c>
      <c r="C20" s="200">
        <v>44.9</v>
      </c>
      <c r="D20" s="176">
        <v>7111115</v>
      </c>
      <c r="E20" s="176" t="s">
        <v>137</v>
      </c>
      <c r="F20" s="176" t="s">
        <v>8</v>
      </c>
    </row>
    <row r="21" spans="1:6" x14ac:dyDescent="0.25">
      <c r="A21" s="201">
        <v>44453</v>
      </c>
      <c r="B21" s="176">
        <v>130</v>
      </c>
      <c r="C21" s="200">
        <v>45</v>
      </c>
      <c r="D21" s="176">
        <v>7111115</v>
      </c>
      <c r="E21" s="176" t="s">
        <v>137</v>
      </c>
      <c r="F21" s="176" t="s">
        <v>8</v>
      </c>
    </row>
    <row r="22" spans="1:6" x14ac:dyDescent="0.25">
      <c r="A22" s="205" t="s">
        <v>789</v>
      </c>
      <c r="B22" s="205">
        <v>130</v>
      </c>
      <c r="C22" s="206">
        <v>136</v>
      </c>
      <c r="D22" s="176">
        <v>7111115</v>
      </c>
      <c r="E22" s="176" t="s">
        <v>137</v>
      </c>
      <c r="F22" s="176" t="s">
        <v>8</v>
      </c>
    </row>
    <row r="25" spans="1:6" x14ac:dyDescent="0.25">
      <c r="C25" s="204">
        <f>SUMPRODUCT(B5:B22,C5:C22)/SUM(B5:B22)</f>
        <v>58.376832206876287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5"/>
  <sheetViews>
    <sheetView workbookViewId="0">
      <selection activeCell="C16" sqref="C16"/>
    </sheetView>
  </sheetViews>
  <sheetFormatPr defaultRowHeight="15" x14ac:dyDescent="0.25"/>
  <cols>
    <col min="1" max="1" width="11.7109375" style="176" bestFit="1" customWidth="1"/>
    <col min="2" max="2" width="8.7109375" style="176" bestFit="1" customWidth="1"/>
    <col min="3" max="3" width="7.85546875" style="176" bestFit="1" customWidth="1"/>
    <col min="4" max="4" width="13.5703125" style="176" bestFit="1" customWidth="1"/>
    <col min="5" max="5" width="32.85546875" style="176" bestFit="1" customWidth="1"/>
    <col min="6" max="6" width="4.7109375" style="176" bestFit="1" customWidth="1"/>
  </cols>
  <sheetData>
    <row r="4" spans="1:6" x14ac:dyDescent="0.25">
      <c r="A4" s="176" t="s">
        <v>786</v>
      </c>
      <c r="B4" s="176" t="s">
        <v>677</v>
      </c>
      <c r="C4" s="176" t="s">
        <v>785</v>
      </c>
      <c r="D4" s="176" t="s">
        <v>783</v>
      </c>
      <c r="E4" s="176" t="s">
        <v>699</v>
      </c>
      <c r="F4" s="176" t="s">
        <v>599</v>
      </c>
    </row>
    <row r="5" spans="1:6" x14ac:dyDescent="0.25">
      <c r="A5" s="201">
        <v>43109</v>
      </c>
      <c r="B5" s="203">
        <v>1372</v>
      </c>
      <c r="C5" s="200">
        <v>33</v>
      </c>
      <c r="D5" s="176">
        <v>7111120</v>
      </c>
      <c r="E5" s="176" t="s">
        <v>140</v>
      </c>
      <c r="F5" s="176" t="s">
        <v>8</v>
      </c>
    </row>
    <row r="6" spans="1:6" x14ac:dyDescent="0.25">
      <c r="A6" s="201">
        <v>43445</v>
      </c>
      <c r="B6" s="176">
        <v>588</v>
      </c>
      <c r="C6" s="200">
        <v>93.98</v>
      </c>
      <c r="D6" s="176">
        <v>7111120</v>
      </c>
      <c r="E6" s="176" t="s">
        <v>140</v>
      </c>
      <c r="F6" s="176" t="s">
        <v>8</v>
      </c>
    </row>
    <row r="7" spans="1:6" x14ac:dyDescent="0.25">
      <c r="A7" s="201">
        <v>43655</v>
      </c>
      <c r="B7" s="176">
        <v>59.5</v>
      </c>
      <c r="C7" s="200">
        <v>75</v>
      </c>
      <c r="D7" s="176">
        <v>7111120</v>
      </c>
      <c r="E7" s="176" t="s">
        <v>140</v>
      </c>
      <c r="F7" s="176" t="s">
        <v>8</v>
      </c>
    </row>
    <row r="8" spans="1:6" x14ac:dyDescent="0.25">
      <c r="A8" s="201">
        <v>44145</v>
      </c>
      <c r="B8" s="176">
        <v>306</v>
      </c>
      <c r="C8" s="200">
        <v>72</v>
      </c>
      <c r="D8" s="176">
        <v>7111120</v>
      </c>
      <c r="E8" s="176" t="s">
        <v>140</v>
      </c>
      <c r="F8" s="176" t="s">
        <v>8</v>
      </c>
    </row>
    <row r="9" spans="1:6" x14ac:dyDescent="0.25">
      <c r="A9" s="201">
        <v>44327</v>
      </c>
      <c r="B9" s="176">
        <v>270</v>
      </c>
      <c r="C9" s="200">
        <v>50</v>
      </c>
      <c r="D9" s="176">
        <v>7111120</v>
      </c>
      <c r="E9" s="176" t="s">
        <v>140</v>
      </c>
      <c r="F9" s="176" t="s">
        <v>8</v>
      </c>
    </row>
    <row r="10" spans="1:6" x14ac:dyDescent="0.25">
      <c r="A10" s="205" t="s">
        <v>790</v>
      </c>
      <c r="B10" s="205">
        <v>620</v>
      </c>
      <c r="C10" s="206">
        <v>79.760000000000005</v>
      </c>
      <c r="D10" s="176">
        <v>7111120</v>
      </c>
      <c r="E10" s="176" t="s">
        <v>140</v>
      </c>
      <c r="F10" s="176" t="s">
        <v>8</v>
      </c>
    </row>
    <row r="11" spans="1:6" x14ac:dyDescent="0.25">
      <c r="A11" s="205" t="s">
        <v>790</v>
      </c>
      <c r="B11" s="205">
        <v>752</v>
      </c>
      <c r="C11" s="206">
        <v>62</v>
      </c>
      <c r="D11" s="176">
        <v>7111120</v>
      </c>
      <c r="E11" s="176" t="s">
        <v>140</v>
      </c>
      <c r="F11" s="176" t="s">
        <v>8</v>
      </c>
    </row>
    <row r="15" spans="1:6" x14ac:dyDescent="0.25">
      <c r="C15" s="204">
        <f>SUMPRODUCT(B5:B11,C5:C11)/SUM(B5:B11)</f>
        <v>59.636027725267802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0"/>
  <sheetViews>
    <sheetView workbookViewId="0">
      <selection activeCell="D1" sqref="D1:D1048576"/>
    </sheetView>
  </sheetViews>
  <sheetFormatPr defaultRowHeight="15" x14ac:dyDescent="0.25"/>
  <cols>
    <col min="1" max="1" width="11.7109375" style="176" bestFit="1" customWidth="1"/>
    <col min="2" max="2" width="8.7109375" style="176" bestFit="1" customWidth="1"/>
    <col min="3" max="3" width="7.85546875" style="176" bestFit="1" customWidth="1"/>
    <col min="4" max="4" width="13.5703125" style="176" bestFit="1" customWidth="1"/>
    <col min="5" max="5" width="46.28515625" style="176" bestFit="1" customWidth="1"/>
    <col min="6" max="6" width="4.7109375" style="176" bestFit="1" customWidth="1"/>
  </cols>
  <sheetData>
    <row r="4" spans="1:6" x14ac:dyDescent="0.25">
      <c r="A4" s="176" t="s">
        <v>786</v>
      </c>
      <c r="B4" s="176" t="s">
        <v>677</v>
      </c>
      <c r="C4" s="176" t="s">
        <v>785</v>
      </c>
      <c r="D4" s="176" t="s">
        <v>783</v>
      </c>
      <c r="E4" s="176" t="s">
        <v>699</v>
      </c>
      <c r="F4" s="176" t="s">
        <v>599</v>
      </c>
    </row>
    <row r="5" spans="1:6" x14ac:dyDescent="0.25">
      <c r="A5" s="201">
        <v>42501</v>
      </c>
      <c r="B5" s="203">
        <v>2696</v>
      </c>
      <c r="C5" s="200">
        <v>62</v>
      </c>
      <c r="D5" s="176">
        <v>7111121</v>
      </c>
      <c r="E5" s="176" t="s">
        <v>143</v>
      </c>
      <c r="F5" s="176" t="s">
        <v>8</v>
      </c>
    </row>
    <row r="10" spans="1:6" x14ac:dyDescent="0.25">
      <c r="C10" s="204">
        <f>SUMPRODUCT(B5,C5)/SUM(B5)</f>
        <v>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1"/>
  <sheetViews>
    <sheetView zoomScale="90" zoomScaleNormal="90" workbookViewId="0">
      <selection sqref="A1:O2"/>
    </sheetView>
  </sheetViews>
  <sheetFormatPr defaultRowHeight="15" x14ac:dyDescent="0.25"/>
  <cols>
    <col min="1" max="1" width="12.7109375" customWidth="1"/>
    <col min="2" max="2" width="28.7109375" customWidth="1"/>
    <col min="3" max="3" width="20.42578125" customWidth="1"/>
    <col min="4" max="4" width="20.5703125" bestFit="1" customWidth="1"/>
    <col min="5" max="5" width="11.28515625" customWidth="1"/>
    <col min="6" max="6" width="9.28515625" customWidth="1"/>
    <col min="7" max="7" width="17.28515625" customWidth="1"/>
    <col min="10" max="10" width="17.28515625" customWidth="1"/>
    <col min="11" max="11" width="31.28515625" customWidth="1"/>
    <col min="12" max="12" width="13.140625" customWidth="1"/>
    <col min="28" max="28" width="15.7109375" customWidth="1"/>
  </cols>
  <sheetData>
    <row r="1" spans="1:30" ht="14.45" customHeight="1" x14ac:dyDescent="0.25">
      <c r="A1" s="241" t="s">
        <v>745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3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8" t="s">
        <v>608</v>
      </c>
      <c r="AB1" s="49" t="s">
        <v>609</v>
      </c>
      <c r="AC1" s="47"/>
      <c r="AD1" s="47"/>
    </row>
    <row r="2" spans="1:30" ht="14.45" customHeight="1" x14ac:dyDescent="0.25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6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8"/>
      <c r="AB2" s="49" t="s">
        <v>610</v>
      </c>
      <c r="AC2" s="47"/>
      <c r="AD2" s="47"/>
    </row>
    <row r="3" spans="1:30" ht="17.45" x14ac:dyDescent="0.3">
      <c r="A3" s="247" t="s">
        <v>654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9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8"/>
      <c r="AB3" s="49" t="s">
        <v>611</v>
      </c>
      <c r="AC3" s="47"/>
      <c r="AD3" s="47"/>
    </row>
    <row r="4" spans="1:30" thickBot="1" x14ac:dyDescent="0.35">
      <c r="A4" s="250" t="s">
        <v>796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2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8"/>
      <c r="AB4" s="49" t="s">
        <v>612</v>
      </c>
      <c r="AC4" s="47"/>
      <c r="AD4" s="47"/>
    </row>
    <row r="5" spans="1:30" ht="14.45" x14ac:dyDescent="0.3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8"/>
      <c r="AB5" s="49" t="s">
        <v>613</v>
      </c>
      <c r="AC5" s="47"/>
      <c r="AD5" s="47"/>
    </row>
    <row r="6" spans="1:30" ht="14.45" x14ac:dyDescent="0.3">
      <c r="A6" s="5" t="s">
        <v>601</v>
      </c>
      <c r="B6" s="257">
        <v>33172</v>
      </c>
      <c r="C6" s="258"/>
      <c r="D6" s="258"/>
      <c r="E6" s="258"/>
      <c r="F6" s="50"/>
      <c r="G6" s="5" t="s">
        <v>602</v>
      </c>
      <c r="H6" s="260">
        <v>33.703099999999999</v>
      </c>
      <c r="I6" s="260"/>
      <c r="J6" s="7" t="s">
        <v>664</v>
      </c>
      <c r="K6" s="261" t="s">
        <v>665</v>
      </c>
      <c r="L6" s="261"/>
      <c r="M6" s="261"/>
      <c r="N6" s="261"/>
      <c r="O6" s="261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8"/>
      <c r="AB6" s="49" t="s">
        <v>614</v>
      </c>
      <c r="AC6" s="47"/>
      <c r="AD6" s="47"/>
    </row>
    <row r="7" spans="1:30" ht="14.45" x14ac:dyDescent="0.3">
      <c r="A7" s="5" t="s">
        <v>603</v>
      </c>
      <c r="B7" s="6" t="s">
        <v>661</v>
      </c>
      <c r="C7" s="4" t="s">
        <v>604</v>
      </c>
      <c r="D7" s="259" t="s">
        <v>633</v>
      </c>
      <c r="E7" s="259"/>
      <c r="F7" s="259"/>
      <c r="G7" s="5" t="s">
        <v>606</v>
      </c>
      <c r="H7" s="260">
        <v>78.932900000000004</v>
      </c>
      <c r="I7" s="260"/>
      <c r="J7" s="7" t="s">
        <v>666</v>
      </c>
      <c r="K7" s="262">
        <v>43314</v>
      </c>
      <c r="L7" s="262"/>
      <c r="M7" s="262"/>
      <c r="N7" s="262"/>
      <c r="O7" s="262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8"/>
      <c r="AB7" s="49" t="s">
        <v>605</v>
      </c>
      <c r="AC7" s="47"/>
      <c r="AD7" s="47"/>
    </row>
    <row r="8" spans="1:30" ht="14.45" customHeight="1" x14ac:dyDescent="0.3">
      <c r="A8" s="5" t="s">
        <v>607</v>
      </c>
      <c r="B8" s="253" t="s">
        <v>662</v>
      </c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5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8"/>
      <c r="AB8" s="49" t="s">
        <v>615</v>
      </c>
      <c r="AC8" s="47"/>
      <c r="AD8" s="47"/>
    </row>
    <row r="9" spans="1:30" ht="14.45" x14ac:dyDescent="0.3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8"/>
      <c r="AB9" s="49" t="s">
        <v>616</v>
      </c>
      <c r="AC9" s="47"/>
      <c r="AD9" s="47"/>
    </row>
    <row r="10" spans="1:30" x14ac:dyDescent="0.25">
      <c r="A10" s="51" t="s">
        <v>655</v>
      </c>
      <c r="B10" s="47"/>
      <c r="C10" s="47"/>
      <c r="D10" s="47"/>
      <c r="E10" s="47"/>
      <c r="F10" s="47"/>
      <c r="G10" s="52" t="s">
        <v>730</v>
      </c>
      <c r="H10" s="53"/>
      <c r="I10" s="53"/>
      <c r="J10" s="47"/>
      <c r="K10" s="263" t="s">
        <v>753</v>
      </c>
      <c r="L10" s="263"/>
      <c r="M10" s="263"/>
      <c r="N10" s="263"/>
      <c r="O10" s="263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8"/>
      <c r="AB10" s="49" t="s">
        <v>617</v>
      </c>
      <c r="AC10" s="47"/>
      <c r="AD10" s="47"/>
    </row>
    <row r="11" spans="1:30" x14ac:dyDescent="0.25">
      <c r="A11" s="47"/>
      <c r="B11" s="54" t="s">
        <v>656</v>
      </c>
      <c r="C11" s="42">
        <v>150</v>
      </c>
      <c r="D11" s="51" t="s">
        <v>660</v>
      </c>
      <c r="E11" s="47"/>
      <c r="F11" s="47"/>
      <c r="G11" s="217" t="s">
        <v>731</v>
      </c>
      <c r="H11" s="217"/>
      <c r="I11" s="217"/>
      <c r="J11" s="47"/>
      <c r="K11" s="263"/>
      <c r="L11" s="263"/>
      <c r="M11" s="263"/>
      <c r="N11" s="263"/>
      <c r="O11" s="263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8"/>
      <c r="AB11" s="49" t="s">
        <v>618</v>
      </c>
      <c r="AC11" s="47"/>
      <c r="AD11" s="47"/>
    </row>
    <row r="12" spans="1:30" x14ac:dyDescent="0.25">
      <c r="A12" s="47"/>
      <c r="B12" s="54" t="s">
        <v>657</v>
      </c>
      <c r="C12" s="42">
        <v>44</v>
      </c>
      <c r="D12" s="51" t="s">
        <v>660</v>
      </c>
      <c r="E12" s="47"/>
      <c r="F12" s="47"/>
      <c r="G12" s="47"/>
      <c r="H12" s="47"/>
      <c r="I12" s="54" t="s">
        <v>761</v>
      </c>
      <c r="J12" s="235" t="str">
        <f>C40</f>
        <v>STEEL H BEARING PILING (HP18 X 204)</v>
      </c>
      <c r="K12" s="235"/>
      <c r="L12" s="235"/>
      <c r="M12" s="235"/>
      <c r="N12" s="235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8"/>
      <c r="AB12" s="49" t="s">
        <v>619</v>
      </c>
      <c r="AC12" s="47"/>
      <c r="AD12" s="47"/>
    </row>
    <row r="13" spans="1:30" x14ac:dyDescent="0.25">
      <c r="A13" s="47"/>
      <c r="B13" s="54" t="s">
        <v>658</v>
      </c>
      <c r="C13" s="42">
        <v>5</v>
      </c>
      <c r="D13" s="47"/>
      <c r="E13" s="47"/>
      <c r="F13" s="47"/>
      <c r="G13" s="47"/>
      <c r="H13" s="47"/>
      <c r="I13" s="54" t="s">
        <v>726</v>
      </c>
      <c r="J13" s="102">
        <v>95</v>
      </c>
      <c r="K13" s="54" t="s">
        <v>754</v>
      </c>
      <c r="L13" s="218" t="s">
        <v>755</v>
      </c>
      <c r="M13" s="219"/>
      <c r="N13" s="219"/>
      <c r="O13" s="219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8"/>
      <c r="AB13" s="49" t="s">
        <v>620</v>
      </c>
      <c r="AC13" s="47"/>
      <c r="AD13" s="47"/>
    </row>
    <row r="14" spans="1:30" x14ac:dyDescent="0.25">
      <c r="A14" s="47"/>
      <c r="B14" s="54" t="s">
        <v>756</v>
      </c>
      <c r="C14" s="42">
        <v>4</v>
      </c>
      <c r="D14" s="47"/>
      <c r="E14" s="47"/>
      <c r="F14" s="47"/>
      <c r="G14" s="47"/>
      <c r="H14" s="47"/>
      <c r="I14" s="54" t="s">
        <v>757</v>
      </c>
      <c r="J14" s="220" t="str">
        <f>IF(C44="","-",C44)</f>
        <v>PRESTRESSED PILE POINT (HP12X74)</v>
      </c>
      <c r="K14" s="220"/>
      <c r="L14" s="220"/>
      <c r="M14" s="220"/>
      <c r="N14" s="220"/>
      <c r="O14" s="56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8"/>
      <c r="AB14" s="49" t="s">
        <v>621</v>
      </c>
      <c r="AC14" s="47"/>
      <c r="AD14" s="47"/>
    </row>
    <row r="15" spans="1:30" ht="14.45" customHeight="1" x14ac:dyDescent="0.25">
      <c r="C15" s="55"/>
      <c r="D15" s="47"/>
      <c r="E15" s="47"/>
      <c r="F15" s="47"/>
      <c r="G15" s="47"/>
      <c r="H15" s="47"/>
      <c r="I15" s="54" t="s">
        <v>758</v>
      </c>
      <c r="J15" s="102">
        <v>102</v>
      </c>
      <c r="K15" s="54" t="s">
        <v>754</v>
      </c>
      <c r="L15" s="218" t="s">
        <v>755</v>
      </c>
      <c r="M15" s="219"/>
      <c r="N15" s="219"/>
      <c r="O15" s="219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8"/>
      <c r="AB15" s="49" t="s">
        <v>622</v>
      </c>
      <c r="AC15" s="47"/>
      <c r="AD15" s="47"/>
    </row>
    <row r="16" spans="1:30" ht="14.45" customHeight="1" x14ac:dyDescent="0.25">
      <c r="C16" s="47"/>
      <c r="D16" s="47"/>
      <c r="E16" s="47"/>
      <c r="F16" s="47"/>
      <c r="G16" s="217" t="s">
        <v>732</v>
      </c>
      <c r="H16" s="217"/>
      <c r="I16" s="217"/>
      <c r="J16" s="55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8"/>
      <c r="AB16" s="49" t="s">
        <v>623</v>
      </c>
      <c r="AC16" s="47"/>
      <c r="AD16" s="47"/>
    </row>
    <row r="17" spans="1:30" x14ac:dyDescent="0.25">
      <c r="E17" s="47"/>
      <c r="F17" s="47"/>
      <c r="G17" s="47"/>
      <c r="H17" s="47"/>
      <c r="I17" s="54" t="s">
        <v>761</v>
      </c>
      <c r="J17" s="235" t="str">
        <f>IF(C59="","-",C59)</f>
        <v>PRESTRESSED CONCRETE OCTAGONAL PILING - 24"</v>
      </c>
      <c r="K17" s="235"/>
      <c r="L17" s="235"/>
      <c r="M17" s="235"/>
      <c r="N17" s="235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8"/>
      <c r="AB17" s="49" t="s">
        <v>624</v>
      </c>
      <c r="AC17" s="47"/>
      <c r="AD17" s="47"/>
    </row>
    <row r="18" spans="1:30" ht="15" customHeight="1" x14ac:dyDescent="0.25">
      <c r="E18" s="47"/>
      <c r="F18" s="47"/>
      <c r="G18" s="47"/>
      <c r="H18" s="47"/>
      <c r="I18" s="54" t="s">
        <v>726</v>
      </c>
      <c r="J18" s="102">
        <v>110</v>
      </c>
      <c r="K18" s="54" t="s">
        <v>754</v>
      </c>
      <c r="L18" s="218" t="s">
        <v>755</v>
      </c>
      <c r="M18" s="218"/>
      <c r="N18" s="218"/>
      <c r="O18" s="218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8"/>
      <c r="AB18" s="49" t="s">
        <v>625</v>
      </c>
      <c r="AC18" s="47"/>
      <c r="AD18" s="47"/>
    </row>
    <row r="19" spans="1:30" x14ac:dyDescent="0.25">
      <c r="E19" s="47"/>
      <c r="F19" s="47"/>
      <c r="G19" s="47"/>
      <c r="H19" s="47"/>
      <c r="I19" s="54" t="s">
        <v>757</v>
      </c>
      <c r="J19" s="220" t="str">
        <f>IF(C63="","-",C63)</f>
        <v>PRESTRESSED PILE POINT (HP14X102)</v>
      </c>
      <c r="K19" s="220"/>
      <c r="L19" s="220"/>
      <c r="M19" s="220"/>
      <c r="N19" s="220"/>
      <c r="O19" s="56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8"/>
      <c r="AB19" s="49" t="s">
        <v>626</v>
      </c>
      <c r="AC19" s="47"/>
      <c r="AD19" s="47"/>
    </row>
    <row r="20" spans="1:30" ht="15" customHeight="1" x14ac:dyDescent="0.25">
      <c r="A20" s="127"/>
      <c r="B20" s="127"/>
      <c r="C20" s="127"/>
      <c r="D20" s="127"/>
      <c r="E20" s="128"/>
      <c r="F20" s="47"/>
      <c r="G20" s="47"/>
      <c r="H20" s="47"/>
      <c r="I20" s="54" t="s">
        <v>758</v>
      </c>
      <c r="J20" s="102">
        <v>105</v>
      </c>
      <c r="K20" s="54" t="s">
        <v>754</v>
      </c>
      <c r="L20" s="218" t="s">
        <v>755</v>
      </c>
      <c r="M20" s="219"/>
      <c r="N20" s="219"/>
      <c r="O20" s="219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8"/>
      <c r="AB20" s="49" t="s">
        <v>627</v>
      </c>
      <c r="AC20" s="47"/>
      <c r="AD20" s="47"/>
    </row>
    <row r="21" spans="1:30" ht="15" customHeight="1" x14ac:dyDescent="0.25">
      <c r="A21" s="127"/>
      <c r="B21" s="127"/>
      <c r="C21" s="127"/>
      <c r="D21" s="127"/>
      <c r="E21" s="128"/>
      <c r="F21" s="47"/>
      <c r="G21" s="47"/>
      <c r="H21" s="47"/>
      <c r="I21" s="123"/>
      <c r="J21" s="102"/>
      <c r="K21" s="123"/>
      <c r="L21" s="124"/>
      <c r="M21" s="125"/>
      <c r="N21" s="125"/>
      <c r="O21" s="125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8"/>
      <c r="AB21" s="49"/>
      <c r="AC21" s="47"/>
      <c r="AD21" s="47"/>
    </row>
    <row r="22" spans="1:30" ht="15" customHeight="1" x14ac:dyDescent="0.25">
      <c r="A22" s="128"/>
      <c r="B22" s="128"/>
      <c r="C22" s="128"/>
      <c r="D22" s="128"/>
      <c r="E22" s="128"/>
      <c r="F22" s="47"/>
      <c r="G22" s="217" t="s">
        <v>731</v>
      </c>
      <c r="H22" s="217"/>
      <c r="I22" s="217"/>
      <c r="J22" s="102"/>
      <c r="K22" s="123"/>
      <c r="L22" s="124"/>
      <c r="M22" s="125"/>
      <c r="N22" s="125"/>
      <c r="O22" s="125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8"/>
      <c r="AB22" s="49"/>
      <c r="AC22" s="47"/>
      <c r="AD22" s="47"/>
    </row>
    <row r="23" spans="1:30" ht="15" customHeight="1" x14ac:dyDescent="0.25">
      <c r="A23" s="128"/>
      <c r="B23" s="128"/>
      <c r="C23" s="128"/>
      <c r="D23" s="128"/>
      <c r="E23" s="128"/>
      <c r="F23" s="47"/>
      <c r="G23" s="47"/>
      <c r="H23" s="47"/>
      <c r="I23" s="123" t="s">
        <v>776</v>
      </c>
      <c r="J23" s="216" t="str">
        <f>IF(K77="","-",K77)</f>
        <v>STEEL H BEARING PILING (HP18 X 204)</v>
      </c>
      <c r="K23" s="216"/>
      <c r="L23" s="216"/>
      <c r="M23" s="216"/>
      <c r="N23" s="216"/>
      <c r="O23" s="125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8"/>
      <c r="AB23" s="49"/>
      <c r="AC23" s="47"/>
      <c r="AD23" s="47"/>
    </row>
    <row r="24" spans="1:30" ht="15" customHeight="1" x14ac:dyDescent="0.25">
      <c r="A24" s="128"/>
      <c r="B24" s="128"/>
      <c r="C24" s="128"/>
      <c r="D24" s="128"/>
      <c r="E24" s="128"/>
      <c r="F24" s="47"/>
      <c r="G24" s="47"/>
      <c r="H24" s="47"/>
      <c r="I24" s="123" t="s">
        <v>777</v>
      </c>
      <c r="J24" s="102">
        <v>107</v>
      </c>
      <c r="K24" s="123" t="s">
        <v>754</v>
      </c>
      <c r="L24" s="218" t="s">
        <v>755</v>
      </c>
      <c r="M24" s="219"/>
      <c r="N24" s="219"/>
      <c r="O24" s="219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8"/>
      <c r="AB24" s="49"/>
      <c r="AC24" s="47"/>
      <c r="AD24" s="47"/>
    </row>
    <row r="25" spans="1:30" ht="15" customHeight="1" x14ac:dyDescent="0.25">
      <c r="A25" s="264" t="s">
        <v>765</v>
      </c>
      <c r="B25" s="264"/>
      <c r="C25" s="128"/>
      <c r="D25" s="128"/>
      <c r="E25" s="128"/>
      <c r="F25" s="47"/>
      <c r="G25" s="217" t="s">
        <v>732</v>
      </c>
      <c r="H25" s="217"/>
      <c r="I25" s="217"/>
      <c r="J25" s="102"/>
      <c r="K25" s="123"/>
      <c r="L25" s="124"/>
      <c r="M25" s="125"/>
      <c r="N25" s="125"/>
      <c r="O25" s="125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8"/>
      <c r="AB25" s="49"/>
      <c r="AC25" s="47"/>
      <c r="AD25" s="47"/>
    </row>
    <row r="26" spans="1:30" ht="15" customHeight="1" x14ac:dyDescent="0.25">
      <c r="A26" s="264"/>
      <c r="B26" s="264"/>
      <c r="C26" s="128"/>
      <c r="D26" s="128"/>
      <c r="E26" s="128"/>
      <c r="F26" s="47"/>
      <c r="G26" s="47"/>
      <c r="H26" s="47"/>
      <c r="I26" s="123" t="s">
        <v>776</v>
      </c>
      <c r="J26" s="216" t="str">
        <f>IF(K93="","-",K93)</f>
        <v>PRESTRESSED CONCRETE OCTAGONAL PILING - 24"</v>
      </c>
      <c r="K26" s="216"/>
      <c r="L26" s="216"/>
      <c r="M26" s="216"/>
      <c r="N26" s="216"/>
      <c r="O26" s="125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8"/>
      <c r="AB26" s="49"/>
      <c r="AC26" s="47"/>
      <c r="AD26" s="47"/>
    </row>
    <row r="27" spans="1:30" ht="15" customHeight="1" x14ac:dyDescent="0.25">
      <c r="A27" s="126" t="s">
        <v>773</v>
      </c>
      <c r="B27" s="58"/>
      <c r="C27" s="59"/>
      <c r="D27" s="57"/>
      <c r="E27" s="128"/>
      <c r="F27" s="47"/>
      <c r="G27" s="47"/>
      <c r="H27" s="47"/>
      <c r="I27" s="123" t="s">
        <v>777</v>
      </c>
      <c r="J27" s="102">
        <v>125</v>
      </c>
      <c r="K27" s="123" t="s">
        <v>754</v>
      </c>
      <c r="L27" s="218" t="s">
        <v>755</v>
      </c>
      <c r="M27" s="219"/>
      <c r="N27" s="219"/>
      <c r="O27" s="219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8"/>
      <c r="AB27" s="49"/>
      <c r="AC27" s="47"/>
      <c r="AD27" s="47"/>
    </row>
    <row r="28" spans="1:30" ht="15" customHeight="1" x14ac:dyDescent="0.25">
      <c r="A28" s="126" t="s">
        <v>768</v>
      </c>
      <c r="B28" s="58"/>
      <c r="C28" s="59"/>
      <c r="D28" s="57"/>
      <c r="E28" s="128"/>
      <c r="F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8"/>
      <c r="AB28" s="49"/>
      <c r="AC28" s="47"/>
      <c r="AD28" s="47"/>
    </row>
    <row r="29" spans="1:30" ht="15" customHeight="1" x14ac:dyDescent="0.25">
      <c r="A29" s="126" t="s">
        <v>774</v>
      </c>
      <c r="B29" s="58"/>
      <c r="C29" s="59"/>
      <c r="D29" s="47"/>
      <c r="E29" s="128"/>
      <c r="F29" s="47"/>
      <c r="G29" s="47"/>
      <c r="H29" s="47"/>
      <c r="I29" s="123"/>
      <c r="J29" s="216"/>
      <c r="K29" s="216"/>
      <c r="L29" s="216"/>
      <c r="M29" s="216"/>
      <c r="N29" s="216"/>
      <c r="O29" s="125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8"/>
      <c r="AB29" s="49"/>
      <c r="AC29" s="47"/>
      <c r="AD29" s="47"/>
    </row>
    <row r="30" spans="1:30" ht="15" customHeight="1" x14ac:dyDescent="0.25">
      <c r="A30" s="107" t="s">
        <v>769</v>
      </c>
      <c r="B30" s="107"/>
      <c r="C30" s="107"/>
      <c r="D30" s="107"/>
      <c r="E30" s="128"/>
      <c r="F30" s="47"/>
      <c r="G30" s="47"/>
      <c r="H30" s="47"/>
      <c r="I30" s="123"/>
      <c r="J30" s="102"/>
      <c r="K30" s="123"/>
      <c r="L30" s="218"/>
      <c r="M30" s="219"/>
      <c r="N30" s="219"/>
      <c r="O30" s="219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8"/>
      <c r="AB30" s="49"/>
      <c r="AC30" s="47"/>
      <c r="AD30" s="47"/>
    </row>
    <row r="31" spans="1:30" x14ac:dyDescent="0.25">
      <c r="A31" s="107" t="s">
        <v>764</v>
      </c>
      <c r="B31" s="107"/>
      <c r="C31" s="107"/>
      <c r="D31" s="107"/>
      <c r="E31" s="128"/>
      <c r="F31" s="60"/>
      <c r="G31" s="60"/>
      <c r="H31" s="60"/>
      <c r="I31" s="54"/>
      <c r="J31" s="102"/>
      <c r="K31" s="54"/>
      <c r="L31" s="42"/>
      <c r="M31" s="43"/>
      <c r="N31" s="43"/>
      <c r="O31" s="43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8"/>
      <c r="AB31" s="49" t="s">
        <v>628</v>
      </c>
      <c r="AC31" s="47"/>
      <c r="AD31" s="47"/>
    </row>
    <row r="32" spans="1:30" x14ac:dyDescent="0.25">
      <c r="A32" s="107" t="s">
        <v>766</v>
      </c>
      <c r="B32" s="107"/>
      <c r="C32" s="107"/>
      <c r="D32" s="107"/>
      <c r="E32" s="107"/>
      <c r="F32" s="57"/>
      <c r="G32" s="57"/>
      <c r="H32" s="60"/>
      <c r="I32" s="109"/>
      <c r="J32" s="102"/>
      <c r="K32" s="109"/>
      <c r="L32" s="106"/>
      <c r="M32" s="108"/>
      <c r="N32" s="108"/>
      <c r="O32" s="108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8"/>
      <c r="AB32" s="49" t="s">
        <v>629</v>
      </c>
      <c r="AC32" s="47"/>
      <c r="AD32" s="47"/>
    </row>
    <row r="33" spans="1:30" x14ac:dyDescent="0.25">
      <c r="A33" s="174" t="s">
        <v>770</v>
      </c>
      <c r="B33" s="111"/>
      <c r="C33" s="60"/>
      <c r="D33" s="60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8"/>
      <c r="AB33" s="49" t="s">
        <v>630</v>
      </c>
      <c r="AC33" s="47"/>
      <c r="AD33" s="47"/>
    </row>
    <row r="34" spans="1:30" ht="23.25" x14ac:dyDescent="0.35">
      <c r="A34" s="61" t="s">
        <v>742</v>
      </c>
      <c r="B34" s="47"/>
      <c r="C34" s="47"/>
      <c r="D34" s="47"/>
      <c r="E34" s="47"/>
      <c r="F34" s="47"/>
      <c r="G34" s="47"/>
      <c r="H34" s="62" t="s">
        <v>743</v>
      </c>
      <c r="I34" s="61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8"/>
      <c r="AB34" s="49" t="s">
        <v>631</v>
      </c>
      <c r="AC34" s="47"/>
      <c r="AD34" s="47"/>
    </row>
    <row r="35" spans="1:30" ht="21" thickBot="1" x14ac:dyDescent="0.35">
      <c r="A35" s="63" t="s">
        <v>715</v>
      </c>
      <c r="B35" s="64"/>
      <c r="C35" s="64"/>
      <c r="D35" s="64"/>
      <c r="E35" s="64"/>
      <c r="F35" s="64"/>
      <c r="G35" s="64"/>
      <c r="H35" s="65" t="s">
        <v>715</v>
      </c>
      <c r="I35" s="63"/>
      <c r="J35" s="64"/>
      <c r="K35" s="64"/>
      <c r="L35" s="64"/>
      <c r="M35" s="64"/>
      <c r="N35" s="66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8"/>
      <c r="AB35" s="49" t="s">
        <v>632</v>
      </c>
      <c r="AC35" s="47"/>
      <c r="AD35" s="47"/>
    </row>
    <row r="36" spans="1:30" ht="14.45" customHeight="1" x14ac:dyDescent="0.3">
      <c r="A36" s="67" t="s">
        <v>746</v>
      </c>
      <c r="B36" s="66"/>
      <c r="C36" s="66"/>
      <c r="D36" s="66"/>
      <c r="E36" s="66"/>
      <c r="F36" s="66"/>
      <c r="G36" s="66"/>
      <c r="H36" s="68" t="s">
        <v>746</v>
      </c>
      <c r="I36" s="69"/>
      <c r="J36" s="66"/>
      <c r="K36" s="66"/>
      <c r="L36" s="66"/>
      <c r="M36" s="66"/>
      <c r="N36" s="70"/>
      <c r="O36" s="70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8"/>
      <c r="AB36" s="49" t="s">
        <v>633</v>
      </c>
      <c r="AC36" s="47"/>
      <c r="AD36" s="47"/>
    </row>
    <row r="37" spans="1:30" x14ac:dyDescent="0.25">
      <c r="A37" s="51"/>
      <c r="B37" s="114" t="s">
        <v>668</v>
      </c>
      <c r="C37" s="47"/>
      <c r="D37" s="47"/>
      <c r="E37" s="47"/>
      <c r="F37" s="47"/>
      <c r="G37" s="47"/>
      <c r="H37" s="72"/>
      <c r="I37" s="51"/>
      <c r="J37" s="114" t="s">
        <v>668</v>
      </c>
      <c r="K37" s="120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8"/>
      <c r="AB37" s="49" t="s">
        <v>634</v>
      </c>
      <c r="AC37" s="47"/>
      <c r="AD37" s="47"/>
    </row>
    <row r="38" spans="1:30" x14ac:dyDescent="0.25">
      <c r="A38" s="51"/>
      <c r="B38" s="54" t="s">
        <v>756</v>
      </c>
      <c r="C38" s="110">
        <v>2</v>
      </c>
      <c r="D38" s="47"/>
      <c r="E38" s="47"/>
      <c r="F38" s="47"/>
      <c r="G38" s="47"/>
      <c r="H38" s="72"/>
      <c r="I38" s="51"/>
      <c r="J38" s="54" t="s">
        <v>756</v>
      </c>
      <c r="K38" s="110">
        <v>2</v>
      </c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8"/>
      <c r="AB38" s="49" t="s">
        <v>635</v>
      </c>
      <c r="AC38" s="47"/>
      <c r="AD38" s="47"/>
    </row>
    <row r="39" spans="1:30" x14ac:dyDescent="0.25">
      <c r="A39" s="51"/>
      <c r="B39" s="54" t="s">
        <v>763</v>
      </c>
      <c r="C39" s="110">
        <v>5</v>
      </c>
      <c r="D39" s="47"/>
      <c r="E39" s="47"/>
      <c r="F39" s="47"/>
      <c r="G39" s="47"/>
      <c r="H39" s="72"/>
      <c r="I39" s="51"/>
      <c r="J39" s="54" t="s">
        <v>763</v>
      </c>
      <c r="K39" s="110">
        <v>5</v>
      </c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8"/>
      <c r="AB39" s="49" t="s">
        <v>636</v>
      </c>
      <c r="AC39" s="47"/>
      <c r="AD39" s="47"/>
    </row>
    <row r="40" spans="1:30" x14ac:dyDescent="0.25">
      <c r="A40" s="51"/>
      <c r="B40" s="54" t="s">
        <v>761</v>
      </c>
      <c r="C40" s="238" t="s">
        <v>477</v>
      </c>
      <c r="D40" s="238"/>
      <c r="E40" s="238"/>
      <c r="F40" s="238"/>
      <c r="G40" s="239"/>
      <c r="H40" s="72"/>
      <c r="I40" s="51"/>
      <c r="J40" s="54" t="s">
        <v>761</v>
      </c>
      <c r="K40" s="256" t="str">
        <f>C40</f>
        <v>STEEL H BEARING PILING (HP18 X 204)</v>
      </c>
      <c r="L40" s="256"/>
      <c r="M40" s="256"/>
      <c r="N40" s="256"/>
      <c r="O40" s="256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8"/>
      <c r="AB40" s="49" t="s">
        <v>637</v>
      </c>
      <c r="AC40" s="47"/>
      <c r="AD40" s="47"/>
    </row>
    <row r="41" spans="1:30" x14ac:dyDescent="0.25">
      <c r="A41" s="47"/>
      <c r="B41" s="54" t="s">
        <v>659</v>
      </c>
      <c r="C41" s="8" t="str">
        <f>VLOOKUP(C40,'711 Piles Only'!C9:F98,3,FALSE)</f>
        <v>7112450</v>
      </c>
      <c r="D41" s="47"/>
      <c r="E41" s="47"/>
      <c r="F41" s="47"/>
      <c r="G41" s="47"/>
      <c r="H41" s="72"/>
      <c r="I41" s="47"/>
      <c r="J41" s="54" t="s">
        <v>659</v>
      </c>
      <c r="K41" s="8" t="str">
        <f>C41</f>
        <v>7112450</v>
      </c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8"/>
      <c r="AB41" s="49" t="s">
        <v>638</v>
      </c>
      <c r="AC41" s="47"/>
      <c r="AD41" s="47"/>
    </row>
    <row r="42" spans="1:30" x14ac:dyDescent="0.25">
      <c r="A42" s="47"/>
      <c r="B42" s="54" t="s">
        <v>726</v>
      </c>
      <c r="C42" s="9">
        <f>VLOOKUP(C40,'711 Piles Only'!C9:F98,4,FALSE)</f>
        <v>315</v>
      </c>
      <c r="D42" s="53" t="str">
        <f>IF(C42=0,"No previously established costs","")</f>
        <v/>
      </c>
      <c r="E42" s="47"/>
      <c r="F42" s="47"/>
      <c r="G42" s="47"/>
      <c r="H42" s="72"/>
      <c r="I42" s="47"/>
      <c r="J42" s="54" t="s">
        <v>726</v>
      </c>
      <c r="K42" s="9">
        <f>C42</f>
        <v>315</v>
      </c>
      <c r="L42" s="53" t="str">
        <f>IF(K42=0,"No previously established costs","")</f>
        <v/>
      </c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8"/>
      <c r="AB42" s="49" t="s">
        <v>639</v>
      </c>
      <c r="AC42" s="47"/>
      <c r="AD42" s="47"/>
    </row>
    <row r="43" spans="1:30" x14ac:dyDescent="0.25">
      <c r="A43" s="47"/>
      <c r="B43" s="54" t="s">
        <v>723</v>
      </c>
      <c r="C43" s="112">
        <v>55</v>
      </c>
      <c r="D43" s="47" t="s">
        <v>667</v>
      </c>
      <c r="E43" s="47"/>
      <c r="F43" s="47"/>
      <c r="G43" s="47"/>
      <c r="H43" s="72"/>
      <c r="I43" s="47"/>
      <c r="J43" s="54" t="s">
        <v>723</v>
      </c>
      <c r="K43" s="113">
        <v>55</v>
      </c>
      <c r="L43" s="47" t="s">
        <v>667</v>
      </c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8"/>
      <c r="AB43" s="49" t="s">
        <v>640</v>
      </c>
      <c r="AC43" s="47"/>
      <c r="AD43" s="47"/>
    </row>
    <row r="44" spans="1:30" x14ac:dyDescent="0.25">
      <c r="A44" s="47"/>
      <c r="B44" s="54" t="s">
        <v>757</v>
      </c>
      <c r="C44" s="229" t="s">
        <v>149</v>
      </c>
      <c r="D44" s="229"/>
      <c r="E44" s="229"/>
      <c r="F44" s="229"/>
      <c r="G44" s="230"/>
      <c r="H44" s="72"/>
      <c r="I44" s="47"/>
      <c r="J44" s="54" t="s">
        <v>757</v>
      </c>
      <c r="K44" s="240" t="str">
        <f>IF(C44="","-",C44)</f>
        <v>PRESTRESSED PILE POINT (HP12X74)</v>
      </c>
      <c r="L44" s="240"/>
      <c r="M44" s="240"/>
      <c r="N44" s="240"/>
      <c r="O44" s="240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8"/>
      <c r="AB44" s="49" t="s">
        <v>641</v>
      </c>
      <c r="AC44" s="47"/>
      <c r="AD44" s="47"/>
    </row>
    <row r="45" spans="1:30" x14ac:dyDescent="0.25">
      <c r="A45" s="47"/>
      <c r="B45" s="54" t="s">
        <v>659</v>
      </c>
      <c r="C45" s="8" t="str">
        <f>IF(C44="","-",VLOOKUP(C44,'Prestressed Pile Points'!C5:F28,3,FALSE))</f>
        <v>7111130</v>
      </c>
      <c r="D45" s="47"/>
      <c r="E45" s="47"/>
      <c r="F45" s="47"/>
      <c r="G45" s="47"/>
      <c r="H45" s="72"/>
      <c r="I45" s="47"/>
      <c r="J45" s="54" t="s">
        <v>659</v>
      </c>
      <c r="K45" s="8" t="str">
        <f>C45</f>
        <v>7111130</v>
      </c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8"/>
      <c r="AB45" s="49" t="s">
        <v>642</v>
      </c>
      <c r="AC45" s="47"/>
      <c r="AD45" s="47"/>
    </row>
    <row r="46" spans="1:30" x14ac:dyDescent="0.25">
      <c r="A46" s="47"/>
      <c r="B46" s="54" t="s">
        <v>758</v>
      </c>
      <c r="C46" s="9">
        <f>IF(C44="","-",VLOOKUP(C44,'Prestressed Pile Points'!C5:F28,4,FALSE))</f>
        <v>88</v>
      </c>
      <c r="D46" s="53" t="str">
        <f>IF(C46=0,"No previously established costs","")</f>
        <v/>
      </c>
      <c r="E46" s="47"/>
      <c r="F46" s="47"/>
      <c r="G46" s="47"/>
      <c r="H46" s="72"/>
      <c r="I46" s="47"/>
      <c r="J46" s="54" t="s">
        <v>758</v>
      </c>
      <c r="K46" s="9">
        <f>C46</f>
        <v>88</v>
      </c>
      <c r="L46" s="53" t="str">
        <f>IF(K46=0,"No previously established costs","")</f>
        <v/>
      </c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8"/>
      <c r="AB46" s="49" t="s">
        <v>643</v>
      </c>
      <c r="AC46" s="47"/>
      <c r="AD46" s="47"/>
    </row>
    <row r="47" spans="1:30" x14ac:dyDescent="0.25">
      <c r="A47" s="47"/>
      <c r="B47" s="54" t="s">
        <v>759</v>
      </c>
      <c r="C47" s="113">
        <v>10</v>
      </c>
      <c r="D47" s="47" t="s">
        <v>667</v>
      </c>
      <c r="E47" s="47"/>
      <c r="F47" s="47"/>
      <c r="G47" s="47"/>
      <c r="H47" s="72"/>
      <c r="I47" s="47"/>
      <c r="J47" s="54" t="s">
        <v>759</v>
      </c>
      <c r="K47" s="113"/>
      <c r="L47" s="47" t="s">
        <v>667</v>
      </c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8"/>
      <c r="AB47" s="49" t="s">
        <v>644</v>
      </c>
      <c r="AC47" s="47"/>
      <c r="AD47" s="47"/>
    </row>
    <row r="48" spans="1:30" x14ac:dyDescent="0.25">
      <c r="A48" s="47"/>
      <c r="B48" s="54" t="s">
        <v>724</v>
      </c>
      <c r="C48" s="117">
        <f>C38*C39</f>
        <v>10</v>
      </c>
      <c r="D48" s="47" t="s">
        <v>749</v>
      </c>
      <c r="E48" s="47"/>
      <c r="F48" s="47"/>
      <c r="G48" s="47"/>
      <c r="H48" s="72"/>
      <c r="I48" s="47"/>
      <c r="J48" s="54" t="s">
        <v>724</v>
      </c>
      <c r="K48" s="117">
        <f>IF(K78="",(K38*K39),((K38*K39)-K78))</f>
        <v>9</v>
      </c>
      <c r="L48" s="47" t="s">
        <v>750</v>
      </c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8"/>
      <c r="AB48" s="49" t="s">
        <v>645</v>
      </c>
      <c r="AC48" s="47"/>
      <c r="AD48" s="47"/>
    </row>
    <row r="49" spans="1:30" x14ac:dyDescent="0.25">
      <c r="A49" s="47"/>
      <c r="B49" s="54" t="s">
        <v>725</v>
      </c>
      <c r="C49" s="105">
        <f>C43*C48</f>
        <v>550</v>
      </c>
      <c r="D49" s="47" t="s">
        <v>667</v>
      </c>
      <c r="E49" s="47"/>
      <c r="F49" s="47"/>
      <c r="G49" s="47"/>
      <c r="H49" s="72"/>
      <c r="I49" s="47"/>
      <c r="J49" s="54" t="s">
        <v>725</v>
      </c>
      <c r="K49" s="105">
        <f>K43*K48</f>
        <v>495</v>
      </c>
      <c r="L49" s="47" t="s">
        <v>667</v>
      </c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8"/>
      <c r="AB49" s="49" t="s">
        <v>646</v>
      </c>
      <c r="AC49" s="47"/>
      <c r="AD49" s="47"/>
    </row>
    <row r="50" spans="1:30" x14ac:dyDescent="0.25">
      <c r="A50" s="47"/>
      <c r="B50" s="54" t="s">
        <v>726</v>
      </c>
      <c r="C50" s="9">
        <f>IF(C42=0,J13,C42)</f>
        <v>315</v>
      </c>
      <c r="D50" s="47"/>
      <c r="E50" s="47"/>
      <c r="F50" s="47"/>
      <c r="G50" s="47"/>
      <c r="H50" s="72"/>
      <c r="I50" s="47"/>
      <c r="J50" s="54" t="s">
        <v>726</v>
      </c>
      <c r="K50" s="9">
        <f>IF(K42=0,J13,K42)</f>
        <v>315</v>
      </c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8"/>
      <c r="AB50" s="49" t="s">
        <v>647</v>
      </c>
      <c r="AC50" s="47"/>
      <c r="AD50" s="47"/>
    </row>
    <row r="51" spans="1:30" x14ac:dyDescent="0.25">
      <c r="A51" s="47"/>
      <c r="B51" s="54" t="s">
        <v>760</v>
      </c>
      <c r="C51" s="105">
        <f>C47*C48</f>
        <v>100</v>
      </c>
      <c r="D51" s="47" t="s">
        <v>667</v>
      </c>
      <c r="E51" s="47"/>
      <c r="F51" s="47"/>
      <c r="G51" s="47"/>
      <c r="H51" s="72"/>
      <c r="I51" s="47"/>
      <c r="J51" s="54" t="s">
        <v>760</v>
      </c>
      <c r="K51" s="45">
        <f>K47*K48</f>
        <v>0</v>
      </c>
      <c r="L51" s="47" t="s">
        <v>667</v>
      </c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8"/>
      <c r="AB51" s="49" t="s">
        <v>648</v>
      </c>
      <c r="AC51" s="47"/>
      <c r="AD51" s="47"/>
    </row>
    <row r="52" spans="1:30" x14ac:dyDescent="0.25">
      <c r="A52" s="47"/>
      <c r="B52" s="54" t="s">
        <v>758</v>
      </c>
      <c r="C52" s="9">
        <f>IF(C46=0,J15,C46)</f>
        <v>88</v>
      </c>
      <c r="D52" s="47"/>
      <c r="E52" s="47"/>
      <c r="F52" s="47"/>
      <c r="G52" s="47"/>
      <c r="H52" s="72"/>
      <c r="I52" s="47"/>
      <c r="J52" s="54" t="s">
        <v>758</v>
      </c>
      <c r="K52" s="9">
        <f>IF(K46=0,J15,K46)</f>
        <v>88</v>
      </c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8"/>
      <c r="AB52" s="49" t="s">
        <v>649</v>
      </c>
      <c r="AC52" s="47"/>
      <c r="AD52" s="47"/>
    </row>
    <row r="53" spans="1:30" x14ac:dyDescent="0.25">
      <c r="A53" s="47"/>
      <c r="B53" s="54" t="s">
        <v>727</v>
      </c>
      <c r="C53" s="9">
        <f>IF(C51=0,(C50*C49),((C50*C49)+(C51*C52)))</f>
        <v>182050</v>
      </c>
      <c r="D53" s="47"/>
      <c r="E53" s="47"/>
      <c r="F53" s="47"/>
      <c r="G53" s="47"/>
      <c r="H53" s="72"/>
      <c r="I53" s="47"/>
      <c r="J53" s="54" t="s">
        <v>727</v>
      </c>
      <c r="K53" s="9">
        <f>IF(K51=0,(K50*K49),((K50*K49)+(K51*K52)))</f>
        <v>155925</v>
      </c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8"/>
      <c r="AB53" s="49" t="s">
        <v>650</v>
      </c>
      <c r="AC53" s="47"/>
      <c r="AD53" s="47"/>
    </row>
    <row r="54" spans="1:30" x14ac:dyDescent="0.25">
      <c r="A54" s="47"/>
      <c r="B54" s="47"/>
      <c r="C54" s="47"/>
      <c r="D54" s="47"/>
      <c r="E54" s="47"/>
      <c r="F54" s="47"/>
      <c r="G54" s="47"/>
      <c r="H54" s="72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8"/>
      <c r="AB54" s="49" t="s">
        <v>651</v>
      </c>
      <c r="AC54" s="47"/>
      <c r="AD54" s="47"/>
    </row>
    <row r="55" spans="1:30" x14ac:dyDescent="0.25">
      <c r="A55" s="47"/>
      <c r="B55" s="54"/>
      <c r="C55" s="74"/>
      <c r="D55" s="47"/>
      <c r="E55" s="47"/>
      <c r="F55" s="47"/>
      <c r="G55" s="47"/>
      <c r="H55" s="72"/>
      <c r="I55" s="47"/>
      <c r="J55" s="54"/>
      <c r="K55" s="74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8"/>
      <c r="AB55" s="49" t="s">
        <v>652</v>
      </c>
      <c r="AC55" s="47"/>
      <c r="AD55" s="47"/>
    </row>
    <row r="56" spans="1:30" x14ac:dyDescent="0.25">
      <c r="A56" s="47"/>
      <c r="B56" s="115" t="s">
        <v>669</v>
      </c>
      <c r="C56" s="119"/>
      <c r="D56" s="47"/>
      <c r="E56" s="47"/>
      <c r="F56" s="47"/>
      <c r="G56" s="47"/>
      <c r="H56" s="72"/>
      <c r="I56" s="47"/>
      <c r="J56" s="115" t="s">
        <v>669</v>
      </c>
      <c r="K56" s="119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8"/>
      <c r="AB56" s="49" t="s">
        <v>653</v>
      </c>
      <c r="AC56" s="47"/>
      <c r="AD56" s="47"/>
    </row>
    <row r="57" spans="1:30" x14ac:dyDescent="0.25">
      <c r="A57" s="47"/>
      <c r="B57" s="54" t="s">
        <v>756</v>
      </c>
      <c r="C57" s="110">
        <v>3</v>
      </c>
      <c r="D57" s="47"/>
      <c r="E57" s="47"/>
      <c r="F57" s="47"/>
      <c r="G57" s="47"/>
      <c r="H57" s="72"/>
      <c r="I57" s="47"/>
      <c r="J57" s="54" t="s">
        <v>756</v>
      </c>
      <c r="K57" s="116">
        <v>3</v>
      </c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C57" s="47"/>
      <c r="AD57" s="47"/>
    </row>
    <row r="58" spans="1:30" x14ac:dyDescent="0.25">
      <c r="A58" s="47"/>
      <c r="B58" s="54" t="s">
        <v>763</v>
      </c>
      <c r="C58" s="110">
        <v>5</v>
      </c>
      <c r="D58" s="47"/>
      <c r="E58" s="47"/>
      <c r="F58" s="47"/>
      <c r="G58" s="47"/>
      <c r="H58" s="72"/>
      <c r="I58" s="47"/>
      <c r="J58" s="54" t="s">
        <v>763</v>
      </c>
      <c r="K58" s="110">
        <v>5</v>
      </c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8"/>
      <c r="AC58" s="47"/>
      <c r="AD58" s="47"/>
    </row>
    <row r="59" spans="1:30" x14ac:dyDescent="0.25">
      <c r="A59" s="47"/>
      <c r="B59" s="54" t="s">
        <v>761</v>
      </c>
      <c r="C59" s="238" t="s">
        <v>108</v>
      </c>
      <c r="D59" s="238"/>
      <c r="E59" s="238"/>
      <c r="F59" s="238"/>
      <c r="G59" s="239"/>
      <c r="H59" s="72"/>
      <c r="I59" s="47"/>
      <c r="J59" s="54" t="s">
        <v>761</v>
      </c>
      <c r="K59" s="231" t="str">
        <f>IF(C59="","-",C59)</f>
        <v>PRESTRESSED CONCRETE OCTAGONAL PILING - 24"</v>
      </c>
      <c r="L59" s="231"/>
      <c r="M59" s="231"/>
      <c r="N59" s="231"/>
      <c r="O59" s="231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8"/>
      <c r="AB59" s="47"/>
      <c r="AC59" s="47"/>
      <c r="AD59" s="47"/>
    </row>
    <row r="60" spans="1:30" x14ac:dyDescent="0.25">
      <c r="A60" s="47"/>
      <c r="B60" s="54" t="s">
        <v>659</v>
      </c>
      <c r="C60" s="8" t="str">
        <f>IF(C59="","-",(VLOOKUP(C59,'711 Piles Only'!C9:F98,3,FALSE)))</f>
        <v>7110460</v>
      </c>
      <c r="D60" s="47"/>
      <c r="E60" s="47"/>
      <c r="F60" s="47"/>
      <c r="G60" s="47"/>
      <c r="H60" s="72"/>
      <c r="I60" s="47"/>
      <c r="J60" s="54" t="s">
        <v>659</v>
      </c>
      <c r="K60" s="8" t="str">
        <f>IF(K59="","-",C60)</f>
        <v>7110460</v>
      </c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8"/>
      <c r="AB60" s="47"/>
      <c r="AC60" s="47"/>
      <c r="AD60" s="47"/>
    </row>
    <row r="61" spans="1:30" x14ac:dyDescent="0.25">
      <c r="A61" s="47"/>
      <c r="B61" s="54" t="s">
        <v>726</v>
      </c>
      <c r="C61" s="75">
        <f>IF(C59="","-",(VLOOKUP(C59,'711 Piles Only'!C9:F98,4,FALSE)))</f>
        <v>0</v>
      </c>
      <c r="D61" s="53" t="str">
        <f>IF(C61=0,"No previously established costs","")</f>
        <v>No previously established costs</v>
      </c>
      <c r="E61" s="47"/>
      <c r="F61" s="47"/>
      <c r="G61" s="47"/>
      <c r="H61" s="72"/>
      <c r="I61" s="47"/>
      <c r="J61" s="54" t="s">
        <v>726</v>
      </c>
      <c r="K61" s="75">
        <f>IF(K59="-","-",(VLOOKUP(K59,'711 Piles Only'!C9:F98,4,FALSE)))</f>
        <v>0</v>
      </c>
      <c r="L61" s="53" t="str">
        <f>IF(K61=0,"No previously established costs","")</f>
        <v>No previously established costs</v>
      </c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8"/>
      <c r="AB61" s="47"/>
      <c r="AC61" s="47"/>
      <c r="AD61" s="47"/>
    </row>
    <row r="62" spans="1:30" x14ac:dyDescent="0.25">
      <c r="A62" s="47"/>
      <c r="B62" s="54" t="s">
        <v>723</v>
      </c>
      <c r="C62" s="113">
        <v>60</v>
      </c>
      <c r="D62" s="47" t="s">
        <v>667</v>
      </c>
      <c r="E62" s="47"/>
      <c r="F62" s="47"/>
      <c r="G62" s="47"/>
      <c r="H62" s="72"/>
      <c r="I62" s="47"/>
      <c r="J62" s="54" t="s">
        <v>723</v>
      </c>
      <c r="K62" s="113">
        <v>45</v>
      </c>
      <c r="L62" s="47" t="s">
        <v>667</v>
      </c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8"/>
      <c r="AB62" s="47"/>
      <c r="AC62" s="47"/>
      <c r="AD62" s="47"/>
    </row>
    <row r="63" spans="1:30" x14ac:dyDescent="0.25">
      <c r="A63" s="47"/>
      <c r="B63" s="54" t="s">
        <v>757</v>
      </c>
      <c r="C63" s="229" t="s">
        <v>176</v>
      </c>
      <c r="D63" s="229"/>
      <c r="E63" s="229"/>
      <c r="F63" s="229"/>
      <c r="G63" s="230"/>
      <c r="H63" s="72"/>
      <c r="I63" s="47"/>
      <c r="J63" s="54" t="s">
        <v>757</v>
      </c>
      <c r="K63" s="231" t="str">
        <f>IF(C63="","-",C63)</f>
        <v>PRESTRESSED PILE POINT (HP14X102)</v>
      </c>
      <c r="L63" s="231"/>
      <c r="M63" s="231"/>
      <c r="N63" s="231"/>
      <c r="O63" s="231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8"/>
      <c r="AB63" s="76"/>
      <c r="AC63" s="47"/>
      <c r="AD63" s="47"/>
    </row>
    <row r="64" spans="1:30" x14ac:dyDescent="0.25">
      <c r="A64" s="47"/>
      <c r="B64" s="54" t="s">
        <v>659</v>
      </c>
      <c r="C64" s="8" t="str">
        <f>IF(C63="","-",VLOOKUP(C63,'Prestressed Pile Points'!C5:F28,3,FALSE))</f>
        <v>7111170</v>
      </c>
      <c r="D64" s="47"/>
      <c r="E64" s="47"/>
      <c r="F64" s="47"/>
      <c r="G64" s="47"/>
      <c r="H64" s="72"/>
      <c r="I64" s="47"/>
      <c r="J64" s="54" t="s">
        <v>659</v>
      </c>
      <c r="K64" s="77" t="str">
        <f>C64</f>
        <v>7111170</v>
      </c>
      <c r="L64" s="78"/>
      <c r="M64" s="78"/>
      <c r="N64" s="78"/>
      <c r="O64" s="78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8"/>
      <c r="AB64" s="76"/>
      <c r="AC64" s="47"/>
      <c r="AD64" s="47"/>
    </row>
    <row r="65" spans="1:30" x14ac:dyDescent="0.25">
      <c r="A65" s="47"/>
      <c r="B65" s="54" t="s">
        <v>758</v>
      </c>
      <c r="C65" s="9">
        <f>IF(C63="","-",VLOOKUP(C63,'Prestressed Pile Points'!C5:F28,4,FALSE))</f>
        <v>0</v>
      </c>
      <c r="D65" s="53" t="str">
        <f>IF(C65=0,"No previously established costs","")</f>
        <v>No previously established costs</v>
      </c>
      <c r="E65" s="47"/>
      <c r="F65" s="47"/>
      <c r="G65" s="47"/>
      <c r="H65" s="72"/>
      <c r="I65" s="47"/>
      <c r="J65" s="54" t="s">
        <v>758</v>
      </c>
      <c r="K65" s="79">
        <f>C65</f>
        <v>0</v>
      </c>
      <c r="L65" s="53" t="str">
        <f>IF(K65=0,"No previously established costs","")</f>
        <v>No previously established costs</v>
      </c>
      <c r="M65" s="78"/>
      <c r="N65" s="78"/>
      <c r="O65" s="78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8"/>
      <c r="AB65" s="76"/>
      <c r="AC65" s="47"/>
      <c r="AD65" s="47"/>
    </row>
    <row r="66" spans="1:30" x14ac:dyDescent="0.25">
      <c r="A66" s="47"/>
      <c r="B66" s="54" t="s">
        <v>759</v>
      </c>
      <c r="C66" s="113">
        <v>10</v>
      </c>
      <c r="D66" s="47" t="s">
        <v>667</v>
      </c>
      <c r="E66" s="47"/>
      <c r="F66" s="47"/>
      <c r="G66" s="47"/>
      <c r="H66" s="72"/>
      <c r="I66" s="47"/>
      <c r="J66" s="54" t="s">
        <v>759</v>
      </c>
      <c r="K66" s="113">
        <v>10</v>
      </c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8"/>
      <c r="AB66" s="76"/>
      <c r="AC66" s="47"/>
      <c r="AD66" s="47"/>
    </row>
    <row r="67" spans="1:30" x14ac:dyDescent="0.25">
      <c r="A67" s="47"/>
      <c r="B67" s="54" t="s">
        <v>724</v>
      </c>
      <c r="C67" s="73">
        <f>IF(C57="","-",C57*C58)</f>
        <v>15</v>
      </c>
      <c r="D67" s="47" t="s">
        <v>749</v>
      </c>
      <c r="E67" s="47"/>
      <c r="F67" s="47"/>
      <c r="G67" s="47"/>
      <c r="H67" s="72"/>
      <c r="I67" s="47"/>
      <c r="J67" s="54" t="s">
        <v>724</v>
      </c>
      <c r="K67" s="73">
        <f>IF(K57="",0,(IF(K94="",(K57*K58),((K57*K58)-K94))))</f>
        <v>12</v>
      </c>
      <c r="L67" s="47" t="s">
        <v>750</v>
      </c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8"/>
      <c r="AB67" s="66"/>
      <c r="AC67" s="47"/>
      <c r="AD67" s="47"/>
    </row>
    <row r="68" spans="1:30" x14ac:dyDescent="0.25">
      <c r="A68" s="47"/>
      <c r="B68" s="54" t="s">
        <v>725</v>
      </c>
      <c r="C68" s="105">
        <f>IF(C57="",0,C62*C67)</f>
        <v>900</v>
      </c>
      <c r="D68" s="47" t="s">
        <v>667</v>
      </c>
      <c r="E68" s="47"/>
      <c r="F68" s="47"/>
      <c r="G68" s="47"/>
      <c r="H68" s="72"/>
      <c r="I68" s="47"/>
      <c r="J68" s="54" t="s">
        <v>725</v>
      </c>
      <c r="K68" s="105">
        <f>IF(K57="",0,(K62*K67))</f>
        <v>540</v>
      </c>
      <c r="L68" s="47" t="s">
        <v>667</v>
      </c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8"/>
      <c r="AB68" s="66"/>
      <c r="AC68" s="47"/>
      <c r="AD68" s="47"/>
    </row>
    <row r="69" spans="1:30" x14ac:dyDescent="0.25">
      <c r="A69" s="47"/>
      <c r="B69" s="54" t="s">
        <v>726</v>
      </c>
      <c r="C69" s="75">
        <f>IF(C61=0,J18,C61)</f>
        <v>110</v>
      </c>
      <c r="D69" s="47"/>
      <c r="E69" s="47"/>
      <c r="F69" s="47"/>
      <c r="G69" s="47"/>
      <c r="H69" s="72"/>
      <c r="I69" s="47"/>
      <c r="J69" s="54" t="s">
        <v>726</v>
      </c>
      <c r="K69" s="75">
        <f>IF(K61=0,J18,K61)</f>
        <v>110</v>
      </c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8"/>
      <c r="AB69" s="66"/>
      <c r="AC69" s="47"/>
      <c r="AD69" s="47"/>
    </row>
    <row r="70" spans="1:30" x14ac:dyDescent="0.25">
      <c r="A70" s="47"/>
      <c r="B70" s="54" t="s">
        <v>760</v>
      </c>
      <c r="C70" s="80">
        <f>IF(C57="",0,C66*C67)</f>
        <v>150</v>
      </c>
      <c r="D70" s="47"/>
      <c r="E70" s="47"/>
      <c r="F70" s="47"/>
      <c r="G70" s="47"/>
      <c r="H70" s="72"/>
      <c r="I70" s="47"/>
      <c r="J70" s="54" t="s">
        <v>760</v>
      </c>
      <c r="K70" s="80">
        <f>IF(K57="",0,(K66*K67))</f>
        <v>120</v>
      </c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8"/>
      <c r="AB70" s="76"/>
      <c r="AC70" s="47"/>
      <c r="AD70" s="47"/>
    </row>
    <row r="71" spans="1:30" x14ac:dyDescent="0.25">
      <c r="A71" s="47"/>
      <c r="B71" s="54" t="s">
        <v>758</v>
      </c>
      <c r="C71" s="9">
        <f>IF(C65=0,J20,C65)</f>
        <v>105</v>
      </c>
      <c r="D71" s="47"/>
      <c r="E71" s="47"/>
      <c r="F71" s="47"/>
      <c r="G71" s="47"/>
      <c r="H71" s="72"/>
      <c r="I71" s="47"/>
      <c r="J71" s="54" t="s">
        <v>758</v>
      </c>
      <c r="K71" s="9">
        <f>IF(K65=0,J20,K65)</f>
        <v>105</v>
      </c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8"/>
      <c r="AB71" s="76"/>
      <c r="AC71" s="47"/>
      <c r="AD71" s="47"/>
    </row>
    <row r="72" spans="1:30" x14ac:dyDescent="0.25">
      <c r="A72" s="47"/>
      <c r="B72" s="54" t="s">
        <v>727</v>
      </c>
      <c r="C72" s="9">
        <f>IF(C57="",0,(IF(C70=0,(C69*C68),((C69*C68)+(C70*C71)))))</f>
        <v>114750</v>
      </c>
      <c r="D72" s="47"/>
      <c r="E72" s="47"/>
      <c r="F72" s="47"/>
      <c r="G72" s="47"/>
      <c r="H72" s="72"/>
      <c r="I72" s="47"/>
      <c r="J72" s="54" t="s">
        <v>727</v>
      </c>
      <c r="K72" s="9">
        <f>IF(K57="",0,IF(K70=0,(K69*K68),((K69*K68)+(K70*K71))))</f>
        <v>72000</v>
      </c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8"/>
      <c r="AB72" s="47"/>
      <c r="AC72" s="47"/>
      <c r="AD72" s="47"/>
    </row>
    <row r="73" spans="1:30" x14ac:dyDescent="0.25">
      <c r="A73" s="47"/>
      <c r="B73" s="47"/>
      <c r="C73" s="47"/>
      <c r="D73" s="47"/>
      <c r="E73" s="47"/>
      <c r="F73" s="47"/>
      <c r="G73" s="47"/>
      <c r="H73" s="72"/>
      <c r="I73" s="66"/>
      <c r="J73" s="47"/>
      <c r="K73" s="47"/>
      <c r="L73" s="66"/>
      <c r="M73" s="66"/>
      <c r="N73" s="66"/>
      <c r="O73" s="66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8"/>
      <c r="AB73" s="47"/>
      <c r="AC73" s="47"/>
      <c r="AD73" s="47"/>
    </row>
    <row r="74" spans="1:30" x14ac:dyDescent="0.25">
      <c r="A74" s="47"/>
      <c r="B74" s="54"/>
      <c r="C74" s="9"/>
      <c r="D74" s="47"/>
      <c r="E74" s="47"/>
      <c r="F74" s="47"/>
      <c r="G74" s="47"/>
      <c r="H74" s="81"/>
      <c r="I74" s="82"/>
      <c r="J74" s="83"/>
      <c r="K74" s="46"/>
      <c r="L74" s="82"/>
      <c r="M74" s="82"/>
      <c r="N74" s="82"/>
      <c r="O74" s="82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8"/>
      <c r="AB74" s="47"/>
      <c r="AC74" s="47"/>
      <c r="AD74" s="47"/>
    </row>
    <row r="75" spans="1:30" ht="15.75" x14ac:dyDescent="0.25">
      <c r="A75" s="84"/>
      <c r="B75" s="85"/>
      <c r="C75" s="40"/>
      <c r="D75" s="84"/>
      <c r="E75" s="84"/>
      <c r="F75" s="84"/>
      <c r="G75" s="84"/>
      <c r="H75" s="86" t="s">
        <v>747</v>
      </c>
      <c r="I75" s="47"/>
      <c r="J75" s="54"/>
      <c r="K75" s="9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8"/>
      <c r="AB75" s="47"/>
      <c r="AC75" s="47"/>
      <c r="AD75" s="47"/>
    </row>
    <row r="76" spans="1:30" x14ac:dyDescent="0.25">
      <c r="A76" s="84"/>
      <c r="B76" s="85"/>
      <c r="C76" s="40"/>
      <c r="D76" s="84"/>
      <c r="E76" s="84"/>
      <c r="F76" s="84"/>
      <c r="G76" s="84"/>
      <c r="H76" s="72"/>
      <c r="I76" s="47"/>
      <c r="J76" s="71" t="s">
        <v>668</v>
      </c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8"/>
      <c r="AB76" s="47"/>
      <c r="AC76" s="47"/>
      <c r="AD76" s="47"/>
    </row>
    <row r="77" spans="1:30" x14ac:dyDescent="0.25">
      <c r="A77" s="84"/>
      <c r="B77" s="85"/>
      <c r="C77" s="40"/>
      <c r="D77" s="84"/>
      <c r="E77" s="84"/>
      <c r="F77" s="84"/>
      <c r="G77" s="84"/>
      <c r="H77" s="72"/>
      <c r="I77" s="47"/>
      <c r="J77" s="54" t="s">
        <v>761</v>
      </c>
      <c r="K77" s="234" t="str">
        <f>K40</f>
        <v>STEEL H BEARING PILING (HP18 X 204)</v>
      </c>
      <c r="L77" s="234"/>
      <c r="M77" s="234"/>
      <c r="N77" s="234"/>
      <c r="O77" s="234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8"/>
      <c r="AB77" s="47"/>
      <c r="AC77" s="47"/>
      <c r="AD77" s="47"/>
    </row>
    <row r="78" spans="1:30" x14ac:dyDescent="0.25">
      <c r="A78" s="84"/>
      <c r="B78" s="85"/>
      <c r="C78" s="40"/>
      <c r="D78" s="84"/>
      <c r="E78" s="84"/>
      <c r="F78" s="84"/>
      <c r="G78" s="84"/>
      <c r="H78" s="72"/>
      <c r="I78" s="47"/>
      <c r="J78" s="54" t="s">
        <v>724</v>
      </c>
      <c r="K78" s="122">
        <v>1</v>
      </c>
      <c r="L78" s="41"/>
      <c r="M78" s="41"/>
      <c r="N78" s="41"/>
      <c r="O78" s="41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8"/>
      <c r="AB78" s="47"/>
      <c r="AC78" s="47"/>
      <c r="AD78" s="47"/>
    </row>
    <row r="79" spans="1:30" x14ac:dyDescent="0.25">
      <c r="A79" s="84"/>
      <c r="B79" s="85"/>
      <c r="C79" s="40"/>
      <c r="D79" s="84"/>
      <c r="E79" s="84"/>
      <c r="F79" s="84"/>
      <c r="G79" s="84"/>
      <c r="H79" s="72"/>
      <c r="I79" s="47"/>
      <c r="J79" s="54" t="s">
        <v>659</v>
      </c>
      <c r="K79" s="8" t="str">
        <f>IF(K77="","-",(VLOOKUP(K77,'711 Piles Only'!C9:F98,3,FALSE)))</f>
        <v>7112450</v>
      </c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8"/>
      <c r="AB79" s="47"/>
      <c r="AC79" s="47"/>
      <c r="AD79" s="47"/>
    </row>
    <row r="80" spans="1:30" x14ac:dyDescent="0.25">
      <c r="A80" s="84"/>
      <c r="B80" s="85"/>
      <c r="C80" s="40"/>
      <c r="D80" s="84"/>
      <c r="E80" s="84"/>
      <c r="F80" s="84"/>
      <c r="G80" s="84"/>
      <c r="H80" s="72"/>
      <c r="I80" s="47"/>
      <c r="J80" s="54" t="s">
        <v>726</v>
      </c>
      <c r="K80" s="121">
        <f>IF(K77="","-",(VLOOKUP(K77,'711 Piles Only'!C9:F98,4,FALSE)))</f>
        <v>315</v>
      </c>
      <c r="L80" s="53" t="str">
        <f>IF(K80=0,"No previously established costs","")</f>
        <v/>
      </c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8"/>
      <c r="AB80" s="47"/>
      <c r="AC80" s="47"/>
      <c r="AD80" s="47"/>
    </row>
    <row r="81" spans="1:30" x14ac:dyDescent="0.25">
      <c r="A81" s="84"/>
      <c r="B81" s="85"/>
      <c r="C81" s="40"/>
      <c r="D81" s="84"/>
      <c r="E81" s="84"/>
      <c r="F81" s="84"/>
      <c r="G81" s="84"/>
      <c r="H81" s="72"/>
      <c r="I81" s="47"/>
      <c r="J81" s="54" t="s">
        <v>723</v>
      </c>
      <c r="K81" s="113">
        <v>55</v>
      </c>
      <c r="L81" s="47" t="s">
        <v>667</v>
      </c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8"/>
      <c r="AB81" s="47"/>
      <c r="AC81" s="47"/>
      <c r="AD81" s="47"/>
    </row>
    <row r="82" spans="1:30" x14ac:dyDescent="0.25">
      <c r="A82" s="84"/>
      <c r="B82" s="85"/>
      <c r="C82" s="40"/>
      <c r="D82" s="84"/>
      <c r="E82" s="84"/>
      <c r="F82" s="84"/>
      <c r="G82" s="84"/>
      <c r="H82" s="72"/>
      <c r="I82" s="47"/>
      <c r="J82" s="54" t="s">
        <v>757</v>
      </c>
      <c r="K82" s="234" t="str">
        <f>K44</f>
        <v>PRESTRESSED PILE POINT (HP12X74)</v>
      </c>
      <c r="L82" s="234"/>
      <c r="M82" s="234"/>
      <c r="N82" s="234"/>
      <c r="O82" s="234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8"/>
      <c r="AB82" s="47"/>
      <c r="AC82" s="47"/>
      <c r="AD82" s="47"/>
    </row>
    <row r="83" spans="1:30" x14ac:dyDescent="0.25">
      <c r="A83" s="84"/>
      <c r="B83" s="85"/>
      <c r="C83" s="40"/>
      <c r="D83" s="84"/>
      <c r="E83" s="84"/>
      <c r="F83" s="84"/>
      <c r="G83" s="84"/>
      <c r="H83" s="72"/>
      <c r="I83" s="47"/>
      <c r="J83" s="54" t="s">
        <v>659</v>
      </c>
      <c r="K83" s="8" t="str">
        <f>K45</f>
        <v>7111130</v>
      </c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8"/>
      <c r="AB83" s="76"/>
      <c r="AC83" s="47"/>
      <c r="AD83" s="47"/>
    </row>
    <row r="84" spans="1:30" x14ac:dyDescent="0.25">
      <c r="A84" s="84"/>
      <c r="B84" s="85"/>
      <c r="C84" s="40"/>
      <c r="D84" s="84"/>
      <c r="E84" s="84"/>
      <c r="F84" s="84"/>
      <c r="G84" s="84"/>
      <c r="H84" s="72"/>
      <c r="I84" s="47"/>
      <c r="J84" s="54" t="s">
        <v>758</v>
      </c>
      <c r="K84" s="9">
        <f>K46</f>
        <v>88</v>
      </c>
      <c r="L84" s="53" t="str">
        <f>IF(K84=0,"No previously established costs","")</f>
        <v/>
      </c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8"/>
      <c r="AB84" s="76"/>
      <c r="AC84" s="47"/>
      <c r="AD84" s="47"/>
    </row>
    <row r="85" spans="1:30" x14ac:dyDescent="0.25">
      <c r="A85" s="84"/>
      <c r="B85" s="85"/>
      <c r="C85" s="40"/>
      <c r="D85" s="84"/>
      <c r="E85" s="84"/>
      <c r="F85" s="84"/>
      <c r="G85" s="84"/>
      <c r="H85" s="72"/>
      <c r="I85" s="47"/>
      <c r="J85" s="54" t="s">
        <v>759</v>
      </c>
      <c r="K85" s="113">
        <v>25</v>
      </c>
      <c r="L85" s="47" t="s">
        <v>667</v>
      </c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8"/>
      <c r="AB85" s="76"/>
      <c r="AC85" s="47"/>
      <c r="AD85" s="47"/>
    </row>
    <row r="86" spans="1:30" x14ac:dyDescent="0.25">
      <c r="A86" s="84"/>
      <c r="B86" s="85"/>
      <c r="C86" s="40"/>
      <c r="D86" s="84"/>
      <c r="E86" s="84"/>
      <c r="F86" s="84"/>
      <c r="G86" s="84"/>
      <c r="H86" s="72"/>
      <c r="I86" s="47"/>
      <c r="J86" s="54" t="s">
        <v>725</v>
      </c>
      <c r="K86" s="105">
        <f>K81*K78</f>
        <v>55</v>
      </c>
      <c r="L86" s="47" t="s">
        <v>667</v>
      </c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8"/>
      <c r="AB86" s="76"/>
      <c r="AC86" s="47"/>
      <c r="AD86" s="47"/>
    </row>
    <row r="87" spans="1:30" x14ac:dyDescent="0.25">
      <c r="A87" s="84"/>
      <c r="B87" s="85"/>
      <c r="C87" s="40"/>
      <c r="D87" s="84"/>
      <c r="E87" s="84"/>
      <c r="F87" s="84"/>
      <c r="G87" s="84"/>
      <c r="H87" s="72"/>
      <c r="I87" s="47"/>
      <c r="J87" s="54" t="s">
        <v>726</v>
      </c>
      <c r="K87" s="9">
        <f>IF(K80=0,J24,K80)</f>
        <v>315</v>
      </c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8"/>
      <c r="AB87" s="76"/>
      <c r="AC87" s="47"/>
      <c r="AD87" s="47"/>
    </row>
    <row r="88" spans="1:30" x14ac:dyDescent="0.25">
      <c r="A88" s="84"/>
      <c r="B88" s="85"/>
      <c r="C88" s="40"/>
      <c r="D88" s="84"/>
      <c r="E88" s="84"/>
      <c r="F88" s="84"/>
      <c r="G88" s="84"/>
      <c r="H88" s="72"/>
      <c r="I88" s="47"/>
      <c r="J88" s="54" t="s">
        <v>760</v>
      </c>
      <c r="K88" s="45">
        <f>K78*K85</f>
        <v>25</v>
      </c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8"/>
      <c r="AB88" s="76"/>
      <c r="AC88" s="47"/>
      <c r="AD88" s="47"/>
    </row>
    <row r="89" spans="1:30" x14ac:dyDescent="0.25">
      <c r="A89" s="84"/>
      <c r="B89" s="85"/>
      <c r="C89" s="40"/>
      <c r="D89" s="84"/>
      <c r="E89" s="84"/>
      <c r="F89" s="84"/>
      <c r="G89" s="84"/>
      <c r="H89" s="72"/>
      <c r="I89" s="47"/>
      <c r="J89" s="54" t="s">
        <v>758</v>
      </c>
      <c r="K89" s="9">
        <f>IF(K84=0,J15,K84)</f>
        <v>88</v>
      </c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8"/>
      <c r="AB89" s="76"/>
      <c r="AC89" s="47"/>
      <c r="AD89" s="47"/>
    </row>
    <row r="90" spans="1:30" x14ac:dyDescent="0.25">
      <c r="A90" s="84"/>
      <c r="B90" s="85"/>
      <c r="C90" s="40"/>
      <c r="D90" s="84"/>
      <c r="E90" s="84"/>
      <c r="F90" s="84"/>
      <c r="G90" s="84"/>
      <c r="H90" s="72"/>
      <c r="I90" s="47"/>
      <c r="J90" s="54" t="s">
        <v>727</v>
      </c>
      <c r="K90" s="9">
        <f>IF(K77="",0,(IF(K88=0,(K87*K86),((K87*K86)+(K88*K89)))))</f>
        <v>19525</v>
      </c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8"/>
      <c r="AB90" s="76"/>
      <c r="AC90" s="47"/>
      <c r="AD90" s="47"/>
    </row>
    <row r="91" spans="1:30" x14ac:dyDescent="0.25">
      <c r="A91" s="84"/>
      <c r="B91" s="85"/>
      <c r="C91" s="40"/>
      <c r="D91" s="84"/>
      <c r="E91" s="84"/>
      <c r="F91" s="84"/>
      <c r="G91" s="84"/>
      <c r="H91" s="72"/>
      <c r="I91" s="47"/>
      <c r="J91" s="54"/>
      <c r="K91" s="74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8"/>
      <c r="AB91" s="76"/>
      <c r="AC91" s="47"/>
      <c r="AD91" s="47"/>
    </row>
    <row r="92" spans="1:30" x14ac:dyDescent="0.25">
      <c r="A92" s="84"/>
      <c r="B92" s="85"/>
      <c r="C92" s="40"/>
      <c r="D92" s="84"/>
      <c r="E92" s="84"/>
      <c r="F92" s="84"/>
      <c r="G92" s="84"/>
      <c r="H92" s="72"/>
      <c r="I92" s="47"/>
      <c r="J92" s="71" t="s">
        <v>669</v>
      </c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8"/>
      <c r="AB92" s="76"/>
      <c r="AC92" s="47"/>
      <c r="AD92" s="47"/>
    </row>
    <row r="93" spans="1:30" x14ac:dyDescent="0.25">
      <c r="A93" s="84"/>
      <c r="B93" s="85"/>
      <c r="C93" s="40"/>
      <c r="D93" s="84"/>
      <c r="E93" s="84"/>
      <c r="F93" s="84"/>
      <c r="G93" s="84"/>
      <c r="H93" s="72"/>
      <c r="I93" s="47"/>
      <c r="J93" s="54" t="s">
        <v>663</v>
      </c>
      <c r="K93" s="234" t="str">
        <f>IF(K59="","-",K59)</f>
        <v>PRESTRESSED CONCRETE OCTAGONAL PILING - 24"</v>
      </c>
      <c r="L93" s="234"/>
      <c r="M93" s="234"/>
      <c r="N93" s="234"/>
      <c r="O93" s="234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8"/>
      <c r="AB93" s="76"/>
      <c r="AC93" s="47"/>
      <c r="AD93" s="47"/>
    </row>
    <row r="94" spans="1:30" x14ac:dyDescent="0.25">
      <c r="A94" s="84"/>
      <c r="B94" s="85"/>
      <c r="C94" s="40"/>
      <c r="D94" s="84"/>
      <c r="E94" s="84"/>
      <c r="F94" s="84"/>
      <c r="G94" s="84"/>
      <c r="H94" s="72"/>
      <c r="I94" s="47"/>
      <c r="J94" s="54" t="s">
        <v>724</v>
      </c>
      <c r="K94" s="122">
        <v>3</v>
      </c>
      <c r="L94" s="41"/>
      <c r="M94" s="41"/>
      <c r="N94" s="41"/>
      <c r="O94" s="41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8"/>
      <c r="AB94" s="76"/>
      <c r="AC94" s="47"/>
      <c r="AD94" s="47"/>
    </row>
    <row r="95" spans="1:30" x14ac:dyDescent="0.25">
      <c r="A95" s="84"/>
      <c r="B95" s="85"/>
      <c r="C95" s="40"/>
      <c r="D95" s="84"/>
      <c r="E95" s="84"/>
      <c r="F95" s="84"/>
      <c r="G95" s="84"/>
      <c r="H95" s="72"/>
      <c r="I95" s="47"/>
      <c r="J95" s="54" t="s">
        <v>659</v>
      </c>
      <c r="K95" s="8" t="str">
        <f>IF(K93="-","-",(VLOOKUP(K93,'711 Piles Only'!C9:F98,3,FALSE)))</f>
        <v>7110460</v>
      </c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8"/>
      <c r="AB95" s="76"/>
      <c r="AC95" s="47"/>
      <c r="AD95" s="47"/>
    </row>
    <row r="96" spans="1:30" x14ac:dyDescent="0.25">
      <c r="A96" s="84"/>
      <c r="B96" s="85"/>
      <c r="C96" s="40"/>
      <c r="D96" s="84"/>
      <c r="E96" s="84"/>
      <c r="F96" s="84"/>
      <c r="G96" s="84"/>
      <c r="H96" s="72"/>
      <c r="I96" s="47"/>
      <c r="J96" s="54" t="s">
        <v>726</v>
      </c>
      <c r="K96" s="121">
        <f>IF(K93="-","-",(VLOOKUP(K93,'711 Piles Only'!C9:F98,4,FALSE)))</f>
        <v>0</v>
      </c>
      <c r="L96" s="53" t="str">
        <f>IF(K96=0,"No previously established costs","")</f>
        <v>No previously established costs</v>
      </c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8"/>
      <c r="AB96" s="76"/>
      <c r="AC96" s="47"/>
      <c r="AD96" s="47"/>
    </row>
    <row r="97" spans="1:30" x14ac:dyDescent="0.25">
      <c r="A97" s="84"/>
      <c r="B97" s="85"/>
      <c r="C97" s="40"/>
      <c r="D97" s="84"/>
      <c r="E97" s="84"/>
      <c r="F97" s="84"/>
      <c r="G97" s="84"/>
      <c r="H97" s="72"/>
      <c r="I97" s="47"/>
      <c r="J97" s="54" t="s">
        <v>723</v>
      </c>
      <c r="K97" s="113">
        <v>60</v>
      </c>
      <c r="L97" s="47" t="s">
        <v>667</v>
      </c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8"/>
      <c r="AB97" s="76"/>
      <c r="AC97" s="47"/>
      <c r="AD97" s="47"/>
    </row>
    <row r="98" spans="1:30" x14ac:dyDescent="0.25">
      <c r="A98" s="84"/>
      <c r="B98" s="85"/>
      <c r="C98" s="40"/>
      <c r="D98" s="84"/>
      <c r="E98" s="84"/>
      <c r="F98" s="84"/>
      <c r="G98" s="84"/>
      <c r="H98" s="72"/>
      <c r="I98" s="47"/>
      <c r="J98" s="54" t="s">
        <v>757</v>
      </c>
      <c r="K98" s="234" t="str">
        <f>IF(K63="","-",K63)</f>
        <v>PRESTRESSED PILE POINT (HP14X102)</v>
      </c>
      <c r="L98" s="234"/>
      <c r="M98" s="234"/>
      <c r="N98" s="234"/>
      <c r="O98" s="234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8"/>
      <c r="AB98" s="76"/>
      <c r="AC98" s="47"/>
      <c r="AD98" s="47"/>
    </row>
    <row r="99" spans="1:30" x14ac:dyDescent="0.25">
      <c r="A99" s="84"/>
      <c r="B99" s="85"/>
      <c r="C99" s="40"/>
      <c r="D99" s="84"/>
      <c r="E99" s="84"/>
      <c r="F99" s="84"/>
      <c r="G99" s="84"/>
      <c r="H99" s="72"/>
      <c r="I99" s="47"/>
      <c r="J99" s="54" t="s">
        <v>659</v>
      </c>
      <c r="K99" s="8" t="str">
        <f>IF(K98="","-",K64)</f>
        <v>7111170</v>
      </c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8"/>
      <c r="AB99" s="76"/>
      <c r="AC99" s="47"/>
      <c r="AD99" s="47"/>
    </row>
    <row r="100" spans="1:30" x14ac:dyDescent="0.25">
      <c r="A100" s="84"/>
      <c r="B100" s="85"/>
      <c r="C100" s="40"/>
      <c r="D100" s="84"/>
      <c r="E100" s="84"/>
      <c r="F100" s="84"/>
      <c r="G100" s="84"/>
      <c r="H100" s="72"/>
      <c r="I100" s="47"/>
      <c r="J100" s="54" t="s">
        <v>758</v>
      </c>
      <c r="K100" s="9">
        <f>IF(K98="","-",K65)</f>
        <v>0</v>
      </c>
      <c r="L100" s="53" t="str">
        <f>IF(K100=0,"No previously established costs","")</f>
        <v>No previously established costs</v>
      </c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8"/>
      <c r="AB100" s="76"/>
      <c r="AC100" s="47"/>
      <c r="AD100" s="47"/>
    </row>
    <row r="101" spans="1:30" x14ac:dyDescent="0.25">
      <c r="A101" s="84"/>
      <c r="B101" s="85"/>
      <c r="C101" s="40"/>
      <c r="D101" s="84"/>
      <c r="E101" s="84"/>
      <c r="F101" s="84"/>
      <c r="G101" s="84"/>
      <c r="H101" s="72"/>
      <c r="I101" s="47"/>
      <c r="J101" s="54" t="s">
        <v>759</v>
      </c>
      <c r="K101" s="113">
        <v>35</v>
      </c>
      <c r="L101" s="47" t="s">
        <v>667</v>
      </c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8"/>
      <c r="AB101" s="76"/>
      <c r="AC101" s="47"/>
      <c r="AD101" s="47"/>
    </row>
    <row r="102" spans="1:30" x14ac:dyDescent="0.25">
      <c r="A102" s="84"/>
      <c r="B102" s="85"/>
      <c r="C102" s="40"/>
      <c r="D102" s="84"/>
      <c r="E102" s="84"/>
      <c r="F102" s="84"/>
      <c r="G102" s="84"/>
      <c r="H102" s="72"/>
      <c r="I102" s="47"/>
      <c r="J102" s="54" t="s">
        <v>725</v>
      </c>
      <c r="K102" s="105">
        <f>IF(K93="",0,(K97*K94))</f>
        <v>180</v>
      </c>
      <c r="L102" s="47" t="s">
        <v>667</v>
      </c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8"/>
      <c r="AB102" s="76"/>
      <c r="AC102" s="47"/>
      <c r="AD102" s="47"/>
    </row>
    <row r="103" spans="1:30" x14ac:dyDescent="0.25">
      <c r="A103" s="84"/>
      <c r="B103" s="85"/>
      <c r="C103" s="40"/>
      <c r="D103" s="84"/>
      <c r="E103" s="84"/>
      <c r="F103" s="84"/>
      <c r="G103" s="84"/>
      <c r="H103" s="72"/>
      <c r="I103" s="47"/>
      <c r="J103" s="54" t="s">
        <v>726</v>
      </c>
      <c r="K103" s="75">
        <f>IF(K96=0,J27,K96)</f>
        <v>125</v>
      </c>
      <c r="L103" s="53" t="str">
        <f>IF(K103=0,"No previously established costs","")</f>
        <v/>
      </c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8"/>
      <c r="AB103" s="76"/>
      <c r="AC103" s="47"/>
      <c r="AD103" s="47"/>
    </row>
    <row r="104" spans="1:30" x14ac:dyDescent="0.25">
      <c r="A104" s="84"/>
      <c r="B104" s="85"/>
      <c r="C104" s="40"/>
      <c r="D104" s="84"/>
      <c r="E104" s="84"/>
      <c r="F104" s="84"/>
      <c r="G104" s="84"/>
      <c r="H104" s="72"/>
      <c r="I104" s="47"/>
      <c r="J104" s="54" t="s">
        <v>760</v>
      </c>
      <c r="K104" s="80">
        <f>IF(K93="",0,(K94*K101))</f>
        <v>105</v>
      </c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8"/>
      <c r="AB104" s="76"/>
      <c r="AC104" s="47"/>
      <c r="AD104" s="47"/>
    </row>
    <row r="105" spans="1:30" x14ac:dyDescent="0.25">
      <c r="A105" s="84"/>
      <c r="B105" s="85"/>
      <c r="C105" s="40"/>
      <c r="D105" s="84"/>
      <c r="E105" s="84"/>
      <c r="F105" s="84"/>
      <c r="G105" s="84"/>
      <c r="H105" s="72"/>
      <c r="I105" s="47"/>
      <c r="J105" s="54" t="s">
        <v>758</v>
      </c>
      <c r="K105" s="9">
        <f>IF(K93="","-",(IF(K100=0,J20,K100)))</f>
        <v>105</v>
      </c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8"/>
      <c r="AB105" s="76"/>
      <c r="AC105" s="47"/>
      <c r="AD105" s="47"/>
    </row>
    <row r="106" spans="1:30" x14ac:dyDescent="0.25">
      <c r="A106" s="84"/>
      <c r="B106" s="85"/>
      <c r="C106" s="40"/>
      <c r="D106" s="84"/>
      <c r="E106" s="84"/>
      <c r="F106" s="84"/>
      <c r="G106" s="84"/>
      <c r="H106" s="72"/>
      <c r="I106" s="47"/>
      <c r="J106" s="54" t="s">
        <v>727</v>
      </c>
      <c r="K106" s="9">
        <f>IF(K93="-",0,(IF(K104=0,(K103*K102),((K103*K102)+(K104*K105)))))</f>
        <v>33525</v>
      </c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8"/>
      <c r="AB106" s="76"/>
      <c r="AC106" s="47"/>
      <c r="AD106" s="47"/>
    </row>
    <row r="107" spans="1:30" x14ac:dyDescent="0.25">
      <c r="A107" s="47"/>
      <c r="B107" s="54"/>
      <c r="C107" s="9"/>
      <c r="D107" s="47"/>
      <c r="E107" s="47"/>
      <c r="F107" s="47"/>
      <c r="G107" s="47"/>
      <c r="H107" s="72"/>
      <c r="I107" s="47"/>
      <c r="J107" s="54"/>
      <c r="K107" s="9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8"/>
      <c r="AB107" s="76"/>
      <c r="AC107" s="47"/>
      <c r="AD107" s="47"/>
    </row>
    <row r="108" spans="1:30" ht="21" thickBot="1" x14ac:dyDescent="0.35">
      <c r="A108" s="87" t="s">
        <v>748</v>
      </c>
      <c r="B108" s="88"/>
      <c r="C108" s="39"/>
      <c r="D108" s="64"/>
      <c r="E108" s="64"/>
      <c r="F108" s="64"/>
      <c r="G108" s="64"/>
      <c r="H108" s="89"/>
      <c r="I108" s="64"/>
      <c r="J108" s="88"/>
      <c r="K108" s="39"/>
      <c r="L108" s="64"/>
      <c r="M108" s="64"/>
      <c r="N108" s="64"/>
      <c r="O108" s="64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8"/>
      <c r="AB108" s="76"/>
      <c r="AC108" s="47"/>
      <c r="AD108" s="47"/>
    </row>
    <row r="109" spans="1:30" x14ac:dyDescent="0.25">
      <c r="A109" s="70"/>
      <c r="B109" s="70"/>
      <c r="C109" s="70"/>
      <c r="D109" s="70"/>
      <c r="E109" s="70"/>
      <c r="F109" s="70"/>
      <c r="G109" s="70"/>
      <c r="H109" s="90"/>
      <c r="I109" s="70"/>
      <c r="J109" s="70"/>
      <c r="K109" s="70"/>
      <c r="L109" s="70"/>
      <c r="M109" s="70"/>
      <c r="N109" s="70"/>
      <c r="O109" s="70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8"/>
      <c r="AB109" s="47"/>
      <c r="AC109" s="47"/>
      <c r="AD109" s="47"/>
    </row>
    <row r="110" spans="1:30" ht="20.25" x14ac:dyDescent="0.3">
      <c r="A110" s="84"/>
      <c r="B110" s="84"/>
      <c r="C110" s="84"/>
      <c r="D110" s="84"/>
      <c r="E110" s="84"/>
      <c r="F110" s="84"/>
      <c r="G110" s="84"/>
      <c r="H110" s="91" t="s">
        <v>716</v>
      </c>
      <c r="I110" s="82"/>
      <c r="J110" s="103" t="s">
        <v>772</v>
      </c>
      <c r="K110" s="104"/>
      <c r="L110" s="82"/>
      <c r="M110" s="82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8"/>
      <c r="AB110" s="47"/>
      <c r="AC110" s="47"/>
      <c r="AD110" s="47"/>
    </row>
    <row r="111" spans="1:30" x14ac:dyDescent="0.25">
      <c r="A111" s="84"/>
      <c r="B111" s="84"/>
      <c r="C111" s="84"/>
      <c r="D111" s="84"/>
      <c r="E111" s="84"/>
      <c r="F111" s="84"/>
      <c r="G111" s="84"/>
      <c r="H111" s="72"/>
      <c r="I111" s="47"/>
      <c r="J111" s="54" t="s">
        <v>719</v>
      </c>
      <c r="K111" s="129">
        <v>8</v>
      </c>
      <c r="L111" s="47" t="s">
        <v>751</v>
      </c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8"/>
      <c r="AB111" s="47"/>
      <c r="AC111" s="47"/>
      <c r="AD111" s="47"/>
    </row>
    <row r="112" spans="1:30" x14ac:dyDescent="0.25">
      <c r="A112" s="84"/>
      <c r="B112" s="84"/>
      <c r="C112" s="84"/>
      <c r="D112" s="84"/>
      <c r="E112" s="84"/>
      <c r="F112" s="84"/>
      <c r="G112" s="84"/>
      <c r="H112" s="72"/>
      <c r="I112" s="47"/>
      <c r="J112" s="54" t="s">
        <v>720</v>
      </c>
      <c r="K112" s="92">
        <f>'711 Piles Only'!F6</f>
        <v>1462.7420545454547</v>
      </c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8"/>
      <c r="AB112" s="47"/>
      <c r="AC112" s="47"/>
      <c r="AD112" s="47"/>
    </row>
    <row r="113" spans="1:30" x14ac:dyDescent="0.25">
      <c r="A113" s="84"/>
      <c r="B113" s="84"/>
      <c r="C113" s="84"/>
      <c r="D113" s="84"/>
      <c r="E113" s="84"/>
      <c r="F113" s="84"/>
      <c r="G113" s="84"/>
      <c r="H113" s="72"/>
      <c r="I113" s="47"/>
      <c r="J113" s="54" t="s">
        <v>721</v>
      </c>
      <c r="K113" s="92">
        <f>K111*K112</f>
        <v>11701.936436363638</v>
      </c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8"/>
      <c r="AB113" s="47"/>
      <c r="AC113" s="47"/>
      <c r="AD113" s="47"/>
    </row>
    <row r="114" spans="1:30" x14ac:dyDescent="0.25">
      <c r="A114" s="84"/>
      <c r="B114" s="84"/>
      <c r="C114" s="84"/>
      <c r="D114" s="84"/>
      <c r="E114" s="84"/>
      <c r="F114" s="84"/>
      <c r="G114" s="84"/>
      <c r="H114" s="72"/>
      <c r="I114" s="47"/>
      <c r="J114" s="54" t="s">
        <v>717</v>
      </c>
      <c r="K114" s="93">
        <f>'PDA Costs'!J24</f>
        <v>6711.7800000000007</v>
      </c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8"/>
      <c r="AB114" s="47"/>
      <c r="AC114" s="47"/>
      <c r="AD114" s="47"/>
    </row>
    <row r="115" spans="1:30" x14ac:dyDescent="0.25">
      <c r="A115" s="84"/>
      <c r="B115" s="84"/>
      <c r="C115" s="84"/>
      <c r="D115" s="84"/>
      <c r="E115" s="84"/>
      <c r="F115" s="84"/>
      <c r="G115" s="84"/>
      <c r="H115" s="72"/>
      <c r="I115" s="47"/>
      <c r="J115" s="54" t="s">
        <v>718</v>
      </c>
      <c r="K115" s="93">
        <f>'PDA Costs'!M24</f>
        <v>5052.42</v>
      </c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8"/>
      <c r="AB115" s="47"/>
      <c r="AC115" s="47"/>
      <c r="AD115" s="47"/>
    </row>
    <row r="116" spans="1:30" x14ac:dyDescent="0.25">
      <c r="A116" s="84"/>
      <c r="B116" s="84"/>
      <c r="C116" s="84"/>
      <c r="D116" s="84"/>
      <c r="E116" s="84"/>
      <c r="F116" s="84"/>
      <c r="G116" s="84"/>
      <c r="H116" s="72"/>
      <c r="I116" s="47"/>
      <c r="J116" s="54" t="s">
        <v>722</v>
      </c>
      <c r="K116" s="92">
        <f>SUM(K113:K115)</f>
        <v>23466.136436363638</v>
      </c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8"/>
      <c r="AB116" s="47"/>
      <c r="AC116" s="47"/>
      <c r="AD116" s="47"/>
    </row>
    <row r="117" spans="1:30" x14ac:dyDescent="0.25">
      <c r="A117" s="47"/>
      <c r="B117" s="47"/>
      <c r="C117" s="47"/>
      <c r="D117" s="47"/>
      <c r="E117" s="47"/>
      <c r="F117" s="47"/>
      <c r="G117" s="47"/>
      <c r="H117" s="72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8"/>
      <c r="AB117" s="47"/>
      <c r="AC117" s="47"/>
      <c r="AD117" s="47"/>
    </row>
    <row r="118" spans="1:30" x14ac:dyDescent="0.25">
      <c r="A118" s="221" t="s">
        <v>729</v>
      </c>
      <c r="B118" s="221"/>
      <c r="C118" s="94">
        <f>C53+C72</f>
        <v>296800</v>
      </c>
      <c r="D118" s="47"/>
      <c r="E118" s="47"/>
      <c r="F118" s="47"/>
      <c r="G118" s="47"/>
      <c r="H118" s="72"/>
      <c r="I118" s="47"/>
      <c r="J118" s="54" t="s">
        <v>728</v>
      </c>
      <c r="K118" s="95">
        <f>K53+K72+K90+K106+K116</f>
        <v>304441.13643636362</v>
      </c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8"/>
      <c r="AB118" s="47"/>
      <c r="AC118" s="47"/>
      <c r="AD118" s="47"/>
    </row>
    <row r="119" spans="1:30" x14ac:dyDescent="0.25">
      <c r="A119" s="47"/>
      <c r="B119" s="47"/>
      <c r="C119" s="47"/>
      <c r="D119" s="47"/>
      <c r="E119" s="47"/>
      <c r="F119" s="47"/>
      <c r="G119" s="47"/>
      <c r="H119" s="72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8"/>
      <c r="AB119" s="47"/>
      <c r="AC119" s="47"/>
      <c r="AD119" s="47"/>
    </row>
    <row r="120" spans="1:30" ht="20.25" x14ac:dyDescent="0.3">
      <c r="A120" s="87" t="s">
        <v>744</v>
      </c>
      <c r="B120" s="82"/>
      <c r="C120" s="82"/>
      <c r="D120" s="82"/>
      <c r="E120" s="82"/>
      <c r="F120" s="82"/>
      <c r="G120" s="82"/>
      <c r="H120" s="91" t="s">
        <v>744</v>
      </c>
      <c r="I120" s="82"/>
      <c r="J120" s="82"/>
      <c r="K120" s="82"/>
      <c r="L120" s="82"/>
      <c r="M120" s="82"/>
      <c r="N120" s="82"/>
      <c r="O120" s="82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8"/>
      <c r="AB120" s="47"/>
      <c r="AC120" s="47"/>
      <c r="AD120" s="47"/>
    </row>
    <row r="121" spans="1:30" ht="14.45" customHeight="1" x14ac:dyDescent="0.25">
      <c r="A121" s="236" t="s">
        <v>734</v>
      </c>
      <c r="B121" s="237"/>
      <c r="C121" s="96">
        <f>IF(C57="",C48,(C48+C67))</f>
        <v>25</v>
      </c>
      <c r="D121" s="47"/>
      <c r="E121" s="47"/>
      <c r="F121" s="47"/>
      <c r="G121" s="47"/>
      <c r="H121" s="226" t="s">
        <v>734</v>
      </c>
      <c r="I121" s="224"/>
      <c r="J121" s="224"/>
      <c r="K121" s="224"/>
      <c r="L121" s="96">
        <f>IF(K59="",(K48+K78),(K48+K67+K78+K94))</f>
        <v>25</v>
      </c>
      <c r="M121" s="47"/>
      <c r="N121" s="47"/>
      <c r="O121" s="9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8"/>
      <c r="AB121" s="47"/>
      <c r="AC121" s="47"/>
      <c r="AD121" s="47"/>
    </row>
    <row r="122" spans="1:30" ht="14.45" customHeight="1" x14ac:dyDescent="0.25">
      <c r="A122" s="224" t="s">
        <v>733</v>
      </c>
      <c r="B122" s="225"/>
      <c r="C122" s="98">
        <f>'711 Piles Only'!F7</f>
        <v>1616.2847611565055</v>
      </c>
      <c r="D122" s="47"/>
      <c r="E122" s="47"/>
      <c r="F122" s="47"/>
      <c r="G122" s="47"/>
      <c r="H122" s="226" t="s">
        <v>733</v>
      </c>
      <c r="I122" s="224"/>
      <c r="J122" s="224"/>
      <c r="K122" s="224"/>
      <c r="L122" s="75">
        <f>'711 Piles Only'!F7</f>
        <v>1616.2847611565055</v>
      </c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8"/>
      <c r="AB122" s="47"/>
      <c r="AC122" s="47"/>
      <c r="AD122" s="47"/>
    </row>
    <row r="123" spans="1:30" ht="14.45" customHeight="1" x14ac:dyDescent="0.25">
      <c r="A123" s="224" t="s">
        <v>735</v>
      </c>
      <c r="B123" s="225"/>
      <c r="C123" s="98">
        <f>C122*C121</f>
        <v>40407.119028912639</v>
      </c>
      <c r="D123" s="47"/>
      <c r="E123" s="47"/>
      <c r="F123" s="47"/>
      <c r="G123" s="47"/>
      <c r="H123" s="226" t="s">
        <v>735</v>
      </c>
      <c r="I123" s="224"/>
      <c r="J123" s="224"/>
      <c r="K123" s="224"/>
      <c r="L123" s="75">
        <f>L122*L121</f>
        <v>40407.119028912639</v>
      </c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8"/>
      <c r="AB123" s="47"/>
      <c r="AC123" s="47"/>
      <c r="AD123" s="47"/>
    </row>
    <row r="124" spans="1:30" x14ac:dyDescent="0.25">
      <c r="A124" s="221" t="s">
        <v>736</v>
      </c>
      <c r="B124" s="221"/>
      <c r="C124" s="99">
        <f>IF(C57="",IF(((C49+C51)/200*C39/5*(C43+C47)/40)&lt;2,2,(C49+C51)/200*C39/5*(C43+C47)/40),((C49+C68+C51+C70)/200*C39/5*(C43+C47)/40*C58/5*(C62+C66)/40))</f>
        <v>24.171875</v>
      </c>
      <c r="D124" s="47"/>
      <c r="E124" s="47"/>
      <c r="F124" s="47"/>
      <c r="G124" s="47"/>
      <c r="H124" s="222" t="s">
        <v>736</v>
      </c>
      <c r="I124" s="223"/>
      <c r="J124" s="223"/>
      <c r="K124" s="223"/>
      <c r="L124" s="99">
        <f>IF(K57="",((K49+K51)/200*K39/5*(K43+K47)/40+K111*5),((K49+K68+K51+K70)/200*K39/5*(K43+K47)/40*K58/5*(K62+K66)/40+K111*5))</f>
        <v>50.918359375000001</v>
      </c>
      <c r="M124" s="47" t="s">
        <v>752</v>
      </c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8"/>
      <c r="AB124" s="47"/>
      <c r="AC124" s="47"/>
      <c r="AD124" s="47"/>
    </row>
    <row r="125" spans="1:30" ht="17.25" x14ac:dyDescent="0.25">
      <c r="A125" s="221" t="s">
        <v>778</v>
      </c>
      <c r="B125" s="221"/>
      <c r="C125" s="172">
        <v>4000</v>
      </c>
      <c r="D125" s="47"/>
      <c r="E125" s="47"/>
      <c r="F125" s="47"/>
      <c r="G125" s="47"/>
      <c r="H125" s="222" t="s">
        <v>779</v>
      </c>
      <c r="I125" s="223"/>
      <c r="J125" s="223"/>
      <c r="K125" s="223"/>
      <c r="L125" s="172">
        <v>4500</v>
      </c>
      <c r="M125" s="47" t="s">
        <v>775</v>
      </c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8"/>
      <c r="AB125" s="47"/>
      <c r="AC125" s="47"/>
      <c r="AD125" s="47"/>
    </row>
    <row r="126" spans="1:30" x14ac:dyDescent="0.25">
      <c r="A126" s="221" t="s">
        <v>737</v>
      </c>
      <c r="B126" s="221"/>
      <c r="C126" s="75">
        <f>C124*C125</f>
        <v>96687.5</v>
      </c>
      <c r="D126" s="47"/>
      <c r="E126" s="47"/>
      <c r="F126" s="47"/>
      <c r="G126" s="47"/>
      <c r="H126" s="222" t="s">
        <v>737</v>
      </c>
      <c r="I126" s="223"/>
      <c r="J126" s="223"/>
      <c r="K126" s="223"/>
      <c r="L126" s="75">
        <f>L124*L125</f>
        <v>229132.6171875</v>
      </c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8"/>
      <c r="AB126" s="47"/>
      <c r="AC126" s="47"/>
      <c r="AD126" s="47"/>
    </row>
    <row r="127" spans="1:30" x14ac:dyDescent="0.25">
      <c r="A127" s="47"/>
      <c r="B127" s="54" t="s">
        <v>738</v>
      </c>
      <c r="C127" s="98">
        <f>C123+C126</f>
        <v>137094.61902891262</v>
      </c>
      <c r="D127" s="47"/>
      <c r="E127" s="47"/>
      <c r="F127" s="47"/>
      <c r="G127" s="47"/>
      <c r="H127" s="72"/>
      <c r="I127" s="47"/>
      <c r="J127" s="47"/>
      <c r="K127" s="54" t="s">
        <v>738</v>
      </c>
      <c r="L127" s="75">
        <f>L123+L126</f>
        <v>269539.73621641262</v>
      </c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8"/>
      <c r="AB127" s="47"/>
      <c r="AC127" s="47"/>
      <c r="AD127" s="47"/>
    </row>
    <row r="128" spans="1:30" x14ac:dyDescent="0.25">
      <c r="A128" s="47"/>
      <c r="B128" s="47"/>
      <c r="C128" s="47"/>
      <c r="D128" s="47"/>
      <c r="E128" s="47"/>
      <c r="F128" s="47"/>
      <c r="G128" s="47"/>
      <c r="H128" s="72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8"/>
      <c r="AB128" s="47"/>
      <c r="AC128" s="47"/>
      <c r="AD128" s="47"/>
    </row>
    <row r="129" spans="1:30" x14ac:dyDescent="0.25">
      <c r="A129" s="47"/>
      <c r="B129" s="47"/>
      <c r="C129" s="47"/>
      <c r="D129" s="47"/>
      <c r="E129" s="47"/>
      <c r="F129" s="47"/>
      <c r="G129" s="47"/>
      <c r="H129" s="72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8"/>
      <c r="AB129" s="47"/>
      <c r="AC129" s="47"/>
      <c r="AD129" s="47"/>
    </row>
    <row r="130" spans="1:30" x14ac:dyDescent="0.25">
      <c r="A130" s="221" t="s">
        <v>739</v>
      </c>
      <c r="B130" s="221"/>
      <c r="C130" s="100">
        <f>C118+C127</f>
        <v>433894.61902891262</v>
      </c>
      <c r="D130" s="47"/>
      <c r="E130" s="47"/>
      <c r="F130" s="47"/>
      <c r="G130" s="47"/>
      <c r="H130" s="222" t="s">
        <v>740</v>
      </c>
      <c r="I130" s="223"/>
      <c r="J130" s="223"/>
      <c r="K130" s="223"/>
      <c r="L130" s="232">
        <f>K118+L127</f>
        <v>573980.87265277631</v>
      </c>
      <c r="M130" s="233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8"/>
      <c r="AB130" s="47"/>
      <c r="AC130" s="47"/>
      <c r="AD130" s="47"/>
    </row>
    <row r="131" spans="1:30" x14ac:dyDescent="0.2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8"/>
      <c r="AB131" s="47"/>
      <c r="AC131" s="47"/>
      <c r="AD131" s="47"/>
    </row>
    <row r="132" spans="1:30" x14ac:dyDescent="0.2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8"/>
      <c r="AB132" s="47"/>
      <c r="AC132" s="47"/>
      <c r="AD132" s="47"/>
    </row>
    <row r="133" spans="1:30" x14ac:dyDescent="0.2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8"/>
      <c r="AB133" s="47"/>
      <c r="AC133" s="47"/>
      <c r="AD133" s="47"/>
    </row>
    <row r="134" spans="1:30" ht="30" x14ac:dyDescent="0.4">
      <c r="A134" s="47"/>
      <c r="B134" s="47"/>
      <c r="C134" s="47"/>
      <c r="D134" s="101" t="str">
        <f>IF((C49+C51+C68+C70)&lt;=1000,"No PDA Recommended",IF(C130&lt;L130,"Pile Driving w/o PDA Recommended","Pile Driving w/PDA Recommended"))</f>
        <v>Pile Driving w/o PDA Recommended</v>
      </c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8"/>
      <c r="AB134" s="47"/>
      <c r="AC134" s="47"/>
      <c r="AD134" s="47"/>
    </row>
    <row r="135" spans="1:30" x14ac:dyDescent="0.2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8"/>
      <c r="AB135" s="47"/>
      <c r="AC135" s="47"/>
      <c r="AD135" s="47"/>
    </row>
    <row r="136" spans="1:30" ht="18" x14ac:dyDescent="0.25">
      <c r="A136" s="47"/>
      <c r="B136" s="47"/>
      <c r="C136" s="47"/>
      <c r="D136" s="47"/>
      <c r="E136" s="227" t="s">
        <v>741</v>
      </c>
      <c r="F136" s="227"/>
      <c r="G136" s="228">
        <f>IF(D134="No PDA Recommended","No Cost Savings Determined",IF(D134="Pile Driving w/PDA Recommended",(C130-L130),(L130-C130)))</f>
        <v>140086.25362386368</v>
      </c>
      <c r="H136" s="228"/>
      <c r="I136" s="228"/>
      <c r="J136" s="228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8"/>
      <c r="AB136" s="47"/>
      <c r="AC136" s="47"/>
      <c r="AD136" s="47"/>
    </row>
    <row r="137" spans="1:30" x14ac:dyDescent="0.2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</row>
    <row r="138" spans="1:30" x14ac:dyDescent="0.2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</row>
    <row r="139" spans="1:30" ht="15" customHeight="1" x14ac:dyDescent="0.25">
      <c r="B139" s="215" t="s">
        <v>780</v>
      </c>
      <c r="C139" s="215"/>
      <c r="D139" s="215"/>
      <c r="E139" s="173"/>
      <c r="F139" s="173"/>
    </row>
    <row r="140" spans="1:30" x14ac:dyDescent="0.25">
      <c r="B140" s="173"/>
      <c r="C140" s="173"/>
      <c r="D140" s="173"/>
      <c r="E140" s="173"/>
      <c r="F140" s="173"/>
    </row>
    <row r="141" spans="1:30" x14ac:dyDescent="0.25">
      <c r="B141" s="173"/>
      <c r="C141" s="173"/>
      <c r="D141" s="173"/>
      <c r="E141" s="173"/>
      <c r="F141" s="173"/>
    </row>
  </sheetData>
  <sheetProtection algorithmName="SHA-512" hashValue="apYfl5r0sOw33Lrzu+PsChayCxAOi0cad70T1TZ+gYYXIJg+oKsxVIpn9Dde0iAevdoTFPKCSAv8nib1gkTW+Q==" saltValue="AS6upIYzr+8NG9bLUqPSiw==" spinCount="100000" sheet="1" objects="1" scenarios="1"/>
  <mergeCells count="61">
    <mergeCell ref="A1:O2"/>
    <mergeCell ref="A3:O3"/>
    <mergeCell ref="A4:O4"/>
    <mergeCell ref="B8:O8"/>
    <mergeCell ref="K40:O40"/>
    <mergeCell ref="C40:G40"/>
    <mergeCell ref="B6:E6"/>
    <mergeCell ref="D7:F7"/>
    <mergeCell ref="H7:I7"/>
    <mergeCell ref="H6:I6"/>
    <mergeCell ref="K6:O6"/>
    <mergeCell ref="K7:O7"/>
    <mergeCell ref="K10:O11"/>
    <mergeCell ref="A25:B26"/>
    <mergeCell ref="J14:N14"/>
    <mergeCell ref="L15:O15"/>
    <mergeCell ref="L130:M130"/>
    <mergeCell ref="K82:O82"/>
    <mergeCell ref="K98:O98"/>
    <mergeCell ref="A118:B118"/>
    <mergeCell ref="J12:N12"/>
    <mergeCell ref="J17:N17"/>
    <mergeCell ref="A121:B121"/>
    <mergeCell ref="A122:B122"/>
    <mergeCell ref="C59:G59"/>
    <mergeCell ref="K59:O59"/>
    <mergeCell ref="K77:O77"/>
    <mergeCell ref="K93:O93"/>
    <mergeCell ref="L13:O13"/>
    <mergeCell ref="L18:O18"/>
    <mergeCell ref="C44:G44"/>
    <mergeCell ref="K44:O44"/>
    <mergeCell ref="C63:G63"/>
    <mergeCell ref="K63:O63"/>
    <mergeCell ref="L24:O24"/>
    <mergeCell ref="L27:O27"/>
    <mergeCell ref="L30:O30"/>
    <mergeCell ref="J29:N29"/>
    <mergeCell ref="J26:N26"/>
    <mergeCell ref="G25:I25"/>
    <mergeCell ref="G136:J136"/>
    <mergeCell ref="A124:B124"/>
    <mergeCell ref="A125:B125"/>
    <mergeCell ref="H121:K121"/>
    <mergeCell ref="H122:K122"/>
    <mergeCell ref="B139:D139"/>
    <mergeCell ref="J23:N23"/>
    <mergeCell ref="G11:I11"/>
    <mergeCell ref="G16:I16"/>
    <mergeCell ref="G22:I22"/>
    <mergeCell ref="L20:O20"/>
    <mergeCell ref="J19:N19"/>
    <mergeCell ref="A126:B126"/>
    <mergeCell ref="H124:K124"/>
    <mergeCell ref="A123:B123"/>
    <mergeCell ref="H123:K123"/>
    <mergeCell ref="E136:F136"/>
    <mergeCell ref="H125:K125"/>
    <mergeCell ref="H126:K126"/>
    <mergeCell ref="A130:B130"/>
    <mergeCell ref="H130:K130"/>
  </mergeCells>
  <conditionalFormatting sqref="C42">
    <cfRule type="cellIs" dxfId="45" priority="51" operator="equal">
      <formula>0</formula>
    </cfRule>
    <cfRule type="cellIs" dxfId="44" priority="52" operator="equal">
      <formula>0</formula>
    </cfRule>
  </conditionalFormatting>
  <conditionalFormatting sqref="K42">
    <cfRule type="cellIs" dxfId="43" priority="50" operator="equal">
      <formula>0</formula>
    </cfRule>
  </conditionalFormatting>
  <conditionalFormatting sqref="C61">
    <cfRule type="cellIs" dxfId="42" priority="49" operator="equal">
      <formula>0</formula>
    </cfRule>
  </conditionalFormatting>
  <conditionalFormatting sqref="K61">
    <cfRule type="cellIs" dxfId="41" priority="48" operator="equal">
      <formula>0</formula>
    </cfRule>
  </conditionalFormatting>
  <conditionalFormatting sqref="C45">
    <cfRule type="cellIs" dxfId="40" priority="43" operator="equal">
      <formula>"-"</formula>
    </cfRule>
  </conditionalFormatting>
  <conditionalFormatting sqref="C46">
    <cfRule type="cellIs" dxfId="39" priority="22" operator="equal">
      <formula>0</formula>
    </cfRule>
    <cfRule type="cellIs" dxfId="38" priority="42" operator="equal">
      <formula>"-"</formula>
    </cfRule>
  </conditionalFormatting>
  <conditionalFormatting sqref="C52">
    <cfRule type="cellIs" dxfId="37" priority="41" operator="equal">
      <formula>"-"</formula>
    </cfRule>
  </conditionalFormatting>
  <conditionalFormatting sqref="K44:O44">
    <cfRule type="cellIs" dxfId="36" priority="40" operator="equal">
      <formula>"-"</formula>
    </cfRule>
  </conditionalFormatting>
  <conditionalFormatting sqref="K45:K46">
    <cfRule type="cellIs" dxfId="35" priority="39" operator="equal">
      <formula>"-"</formula>
    </cfRule>
  </conditionalFormatting>
  <conditionalFormatting sqref="K52">
    <cfRule type="cellIs" dxfId="34" priority="38" operator="equal">
      <formula>"-"</formula>
    </cfRule>
  </conditionalFormatting>
  <conditionalFormatting sqref="K82:O82">
    <cfRule type="cellIs" dxfId="33" priority="37" operator="equal">
      <formula>"-"</formula>
    </cfRule>
  </conditionalFormatting>
  <conditionalFormatting sqref="K83">
    <cfRule type="cellIs" dxfId="32" priority="36" operator="equal">
      <formula>"-"</formula>
    </cfRule>
  </conditionalFormatting>
  <conditionalFormatting sqref="K89">
    <cfRule type="cellIs" dxfId="31" priority="35" operator="equal">
      <formula>"-"</formula>
    </cfRule>
  </conditionalFormatting>
  <conditionalFormatting sqref="C64:C65">
    <cfRule type="cellIs" dxfId="30" priority="34" operator="equal">
      <formula>"-"</formula>
    </cfRule>
  </conditionalFormatting>
  <conditionalFormatting sqref="C71">
    <cfRule type="cellIs" dxfId="29" priority="33" operator="equal">
      <formula>"-"</formula>
    </cfRule>
  </conditionalFormatting>
  <conditionalFormatting sqref="K98:O98">
    <cfRule type="cellIs" dxfId="28" priority="32" operator="equal">
      <formula>"-"</formula>
    </cfRule>
  </conditionalFormatting>
  <conditionalFormatting sqref="K99:K100">
    <cfRule type="cellIs" dxfId="27" priority="31" operator="equal">
      <formula>"-"</formula>
    </cfRule>
  </conditionalFormatting>
  <conditionalFormatting sqref="K105">
    <cfRule type="cellIs" dxfId="26" priority="30" operator="equal">
      <formula>"-"</formula>
    </cfRule>
  </conditionalFormatting>
  <conditionalFormatting sqref="C65">
    <cfRule type="cellIs" dxfId="25" priority="29" operator="equal">
      <formula>0</formula>
    </cfRule>
  </conditionalFormatting>
  <conditionalFormatting sqref="K65">
    <cfRule type="cellIs" dxfId="24" priority="24" operator="equal">
      <formula>"-"</formula>
    </cfRule>
    <cfRule type="cellIs" dxfId="23" priority="28" operator="equal">
      <formula>0</formula>
    </cfRule>
  </conditionalFormatting>
  <conditionalFormatting sqref="K100">
    <cfRule type="cellIs" dxfId="22" priority="27" operator="equal">
      <formula>0</formula>
    </cfRule>
  </conditionalFormatting>
  <conditionalFormatting sqref="K63:O63">
    <cfRule type="cellIs" dxfId="21" priority="26" operator="equal">
      <formula>"-"</formula>
    </cfRule>
  </conditionalFormatting>
  <conditionalFormatting sqref="K64">
    <cfRule type="cellIs" dxfId="20" priority="25" operator="equal">
      <formula>"-"</formula>
    </cfRule>
  </conditionalFormatting>
  <conditionalFormatting sqref="K71">
    <cfRule type="cellIs" dxfId="19" priority="23" operator="equal">
      <formula>"-"</formula>
    </cfRule>
  </conditionalFormatting>
  <conditionalFormatting sqref="K46">
    <cfRule type="cellIs" dxfId="18" priority="21" operator="equal">
      <formula>0</formula>
    </cfRule>
  </conditionalFormatting>
  <conditionalFormatting sqref="C60:C61">
    <cfRule type="cellIs" dxfId="17" priority="20" operator="equal">
      <formula>"-"</formula>
    </cfRule>
  </conditionalFormatting>
  <conditionalFormatting sqref="C67">
    <cfRule type="cellIs" dxfId="16" priority="19" operator="equal">
      <formula>"-"</formula>
    </cfRule>
  </conditionalFormatting>
  <conditionalFormatting sqref="C69:C70">
    <cfRule type="cellIs" dxfId="15" priority="18" operator="equal">
      <formula>"-"</formula>
    </cfRule>
  </conditionalFormatting>
  <conditionalFormatting sqref="K60:K61">
    <cfRule type="cellIs" dxfId="14" priority="17" operator="equal">
      <formula>"-"</formula>
    </cfRule>
  </conditionalFormatting>
  <conditionalFormatting sqref="K67">
    <cfRule type="cellIs" dxfId="13" priority="16" operator="equal">
      <formula>"-"</formula>
    </cfRule>
  </conditionalFormatting>
  <conditionalFormatting sqref="K69:K70">
    <cfRule type="cellIs" dxfId="12" priority="15" operator="equal">
      <formula>"-"</formula>
    </cfRule>
  </conditionalFormatting>
  <conditionalFormatting sqref="K84">
    <cfRule type="cellIs" dxfId="11" priority="12" operator="equal">
      <formula>"-"</formula>
    </cfRule>
  </conditionalFormatting>
  <conditionalFormatting sqref="K84">
    <cfRule type="cellIs" dxfId="10" priority="11" operator="equal">
      <formula>0</formula>
    </cfRule>
  </conditionalFormatting>
  <conditionalFormatting sqref="K80">
    <cfRule type="cellIs" dxfId="9" priority="6" operator="equal">
      <formula>"-"</formula>
    </cfRule>
  </conditionalFormatting>
  <conditionalFormatting sqref="K96">
    <cfRule type="cellIs" dxfId="8" priority="4" operator="equal">
      <formula>"-"</formula>
    </cfRule>
  </conditionalFormatting>
  <conditionalFormatting sqref="K103">
    <cfRule type="cellIs" dxfId="7" priority="13" operator="equal">
      <formula>"-"</formula>
    </cfRule>
  </conditionalFormatting>
  <conditionalFormatting sqref="K79">
    <cfRule type="cellIs" dxfId="6" priority="7" operator="equal">
      <formula>"-"</formula>
    </cfRule>
  </conditionalFormatting>
  <conditionalFormatting sqref="K95">
    <cfRule type="cellIs" dxfId="5" priority="5" operator="equal">
      <formula>"-"</formula>
    </cfRule>
  </conditionalFormatting>
  <conditionalFormatting sqref="K77:O77">
    <cfRule type="cellIs" dxfId="4" priority="3" operator="equal">
      <formula>"-"</formula>
    </cfRule>
  </conditionalFormatting>
  <conditionalFormatting sqref="K93:O93">
    <cfRule type="cellIs" dxfId="3" priority="2" operator="equal">
      <formula>"-"</formula>
    </cfRule>
  </conditionalFormatting>
  <conditionalFormatting sqref="K59:O59">
    <cfRule type="cellIs" dxfId="2" priority="1" operator="equal">
      <formula>"-"</formula>
    </cfRule>
  </conditionalFormatting>
  <dataValidations count="3">
    <dataValidation type="list" allowBlank="1" showInputMessage="1" showErrorMessage="1" sqref="L78:O78 L94:O94">
      <formula1>$C$9:$C$109</formula1>
    </dataValidation>
    <dataValidation type="list" allowBlank="1" showInputMessage="1" showErrorMessage="1" sqref="E7:F7">
      <formula1>AC1:AC136</formula1>
    </dataValidation>
    <dataValidation type="list" allowBlank="1" showInputMessage="1" showErrorMessage="1" sqref="D7">
      <formula1>AB1:AB108</formula1>
    </dataValidation>
  </dataValidations>
  <pageMargins left="0.7" right="0.7" top="0.75" bottom="0.75" header="0.3" footer="0.3"/>
  <pageSetup paperSize="17" scale="54" orientation="portrait" r:id="rId1"/>
  <ignoredErrors>
    <ignoredError sqref="K82" unlockedFormula="1"/>
    <ignoredError sqref="D134 L121 L123 L127 L130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1B9904E7-3A98-4B74-B8DC-6C44FECB528B}">
            <xm:f>NOT(ISERROR(SEARCH($K$80,K80)))</xm:f>
            <xm:f>$K$80</xm:f>
            <x14:dxf>
              <font>
                <b val="0"/>
                <i val="0"/>
                <strike val="0"/>
                <color rgb="FF980006"/>
              </font>
              <fill>
                <patternFill>
                  <bgColor rgb="FFFFC7CE"/>
                </patternFill>
              </fill>
            </x14:dxf>
          </x14:cfRule>
          <xm:sqref>K80</xm:sqref>
        </x14:conditionalFormatting>
        <x14:conditionalFormatting xmlns:xm="http://schemas.microsoft.com/office/excel/2006/main">
          <x14:cfRule type="containsText" priority="9" operator="containsText" id="{A4B375C3-B8B0-4AD4-BA4C-14FE489E158E}">
            <xm:f>NOT(ISERROR(SEARCH($K$96,K96)))</xm:f>
            <xm:f>$K$96</xm:f>
            <x14:dxf>
              <font>
                <b val="0"/>
                <i val="0"/>
                <strike val="0"/>
                <color rgb="FF980006"/>
              </font>
              <fill>
                <patternFill>
                  <bgColor rgb="FFFFC7CE"/>
                </patternFill>
              </fill>
            </x14:dxf>
          </x14:cfRule>
          <xm:sqref>K96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'711 Piles Only'!$C$8:$C$99</xm:f>
          </x14:formula1>
          <xm:sqref>C40:G40 C59:G59</xm:sqref>
        </x14:dataValidation>
        <x14:dataValidation type="list" allowBlank="1" showInputMessage="1" showErrorMessage="1">
          <x14:formula1>
            <xm:f>'Prestressed Pile Points'!$C$5:$C$28</xm:f>
          </x14:formula1>
          <xm:sqref>C44:G44 C63:G63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0"/>
  <sheetViews>
    <sheetView workbookViewId="0">
      <selection activeCell="D1" sqref="D1:D1048576"/>
    </sheetView>
  </sheetViews>
  <sheetFormatPr defaultRowHeight="15" x14ac:dyDescent="0.25"/>
  <cols>
    <col min="1" max="1" width="11.7109375" style="176" bestFit="1" customWidth="1"/>
    <col min="2" max="2" width="8.7109375" style="176" bestFit="1" customWidth="1"/>
    <col min="3" max="3" width="7.85546875" style="176" bestFit="1" customWidth="1"/>
    <col min="4" max="4" width="13.5703125" style="176" bestFit="1" customWidth="1"/>
    <col min="5" max="5" width="32.85546875" style="176" bestFit="1" customWidth="1"/>
    <col min="6" max="6" width="4.7109375" style="176" bestFit="1" customWidth="1"/>
  </cols>
  <sheetData>
    <row r="4" spans="1:6" x14ac:dyDescent="0.25">
      <c r="A4" s="176" t="s">
        <v>786</v>
      </c>
      <c r="B4" s="176" t="s">
        <v>677</v>
      </c>
      <c r="C4" s="176" t="s">
        <v>785</v>
      </c>
      <c r="D4" s="176" t="s">
        <v>783</v>
      </c>
      <c r="E4" s="176" t="s">
        <v>699</v>
      </c>
      <c r="F4" s="176" t="s">
        <v>599</v>
      </c>
    </row>
    <row r="5" spans="1:6" x14ac:dyDescent="0.25">
      <c r="A5" s="201">
        <v>44173</v>
      </c>
      <c r="B5" s="176">
        <v>576</v>
      </c>
      <c r="C5" s="200">
        <v>88</v>
      </c>
      <c r="D5" s="176">
        <v>7111130</v>
      </c>
      <c r="E5" s="176" t="s">
        <v>149</v>
      </c>
      <c r="F5" s="176" t="s">
        <v>8</v>
      </c>
    </row>
    <row r="10" spans="1:6" x14ac:dyDescent="0.25">
      <c r="C10" s="204">
        <f>SUMPRODUCT(B5,C5)/SUM(B5)</f>
        <v>88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0"/>
  <sheetViews>
    <sheetView workbookViewId="0">
      <selection activeCell="D1" sqref="D1:D1048576"/>
    </sheetView>
  </sheetViews>
  <sheetFormatPr defaultRowHeight="15" x14ac:dyDescent="0.25"/>
  <cols>
    <col min="1" max="1" width="11.7109375" style="176" bestFit="1" customWidth="1"/>
    <col min="2" max="2" width="8.7109375" style="176" bestFit="1" customWidth="1"/>
    <col min="3" max="3" width="7.85546875" style="176" bestFit="1" customWidth="1"/>
    <col min="4" max="4" width="13.5703125" style="176" bestFit="1" customWidth="1"/>
    <col min="5" max="5" width="34" style="176" bestFit="1" customWidth="1"/>
    <col min="6" max="6" width="4.7109375" style="176" bestFit="1" customWidth="1"/>
  </cols>
  <sheetData>
    <row r="4" spans="1:6" x14ac:dyDescent="0.25">
      <c r="A4" s="176" t="s">
        <v>786</v>
      </c>
      <c r="B4" s="176" t="s">
        <v>677</v>
      </c>
      <c r="C4" s="176" t="s">
        <v>785</v>
      </c>
      <c r="D4" s="176" t="s">
        <v>783</v>
      </c>
      <c r="E4" s="176" t="s">
        <v>699</v>
      </c>
      <c r="F4" s="176" t="s">
        <v>599</v>
      </c>
    </row>
    <row r="5" spans="1:6" x14ac:dyDescent="0.25">
      <c r="A5" s="201">
        <v>43263</v>
      </c>
      <c r="B5" s="176">
        <v>423</v>
      </c>
      <c r="C5" s="200">
        <v>70</v>
      </c>
      <c r="D5" s="176">
        <v>7111138</v>
      </c>
      <c r="E5" s="176" t="s">
        <v>155</v>
      </c>
      <c r="F5" s="176" t="s">
        <v>8</v>
      </c>
    </row>
    <row r="10" spans="1:6" x14ac:dyDescent="0.25">
      <c r="C10" s="204">
        <f>SUMPRODUCT(B5,C5)/SUM(B5)</f>
        <v>70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5"/>
  <sheetViews>
    <sheetView workbookViewId="0">
      <selection activeCell="C26" sqref="C26"/>
    </sheetView>
  </sheetViews>
  <sheetFormatPr defaultRowHeight="15" x14ac:dyDescent="0.25"/>
  <cols>
    <col min="1" max="1" width="11.7109375" style="176" bestFit="1" customWidth="1"/>
    <col min="2" max="2" width="8.7109375" style="176" bestFit="1" customWidth="1"/>
    <col min="3" max="3" width="8.28515625" style="176" bestFit="1" customWidth="1"/>
    <col min="4" max="4" width="13.5703125" style="176" bestFit="1" customWidth="1"/>
    <col min="5" max="5" width="33.140625" style="176" bestFit="1" customWidth="1"/>
    <col min="6" max="6" width="4.7109375" style="176" bestFit="1" customWidth="1"/>
  </cols>
  <sheetData>
    <row r="4" spans="1:6" x14ac:dyDescent="0.25">
      <c r="A4" s="176" t="s">
        <v>786</v>
      </c>
      <c r="B4" s="176" t="s">
        <v>677</v>
      </c>
      <c r="C4" s="176" t="s">
        <v>785</v>
      </c>
      <c r="D4" s="176" t="s">
        <v>783</v>
      </c>
      <c r="E4" s="176" t="s">
        <v>699</v>
      </c>
      <c r="F4" s="176" t="s">
        <v>599</v>
      </c>
    </row>
    <row r="5" spans="1:6" x14ac:dyDescent="0.25">
      <c r="A5" s="201">
        <v>42563</v>
      </c>
      <c r="B5" s="176">
        <v>384</v>
      </c>
      <c r="C5" s="200">
        <v>49</v>
      </c>
      <c r="D5" s="176">
        <v>7112140</v>
      </c>
      <c r="E5" s="176" t="s">
        <v>321</v>
      </c>
      <c r="F5" s="176" t="s">
        <v>8</v>
      </c>
    </row>
    <row r="6" spans="1:6" x14ac:dyDescent="0.25">
      <c r="A6" s="201">
        <v>42626</v>
      </c>
      <c r="B6" s="203">
        <v>1114</v>
      </c>
      <c r="C6" s="200">
        <v>48</v>
      </c>
      <c r="D6" s="176">
        <v>7112140</v>
      </c>
      <c r="E6" s="176" t="s">
        <v>321</v>
      </c>
      <c r="F6" s="176" t="s">
        <v>8</v>
      </c>
    </row>
    <row r="7" spans="1:6" x14ac:dyDescent="0.25">
      <c r="A7" s="201">
        <v>42682</v>
      </c>
      <c r="B7" s="203">
        <v>1920</v>
      </c>
      <c r="C7" s="200">
        <v>57</v>
      </c>
      <c r="D7" s="176">
        <v>7112140</v>
      </c>
      <c r="E7" s="176" t="s">
        <v>321</v>
      </c>
      <c r="F7" s="176" t="s">
        <v>8</v>
      </c>
    </row>
    <row r="8" spans="1:6" x14ac:dyDescent="0.25">
      <c r="A8" s="201">
        <v>42717</v>
      </c>
      <c r="B8" s="176">
        <v>560</v>
      </c>
      <c r="C8" s="200">
        <v>70</v>
      </c>
      <c r="D8" s="176">
        <v>7112140</v>
      </c>
      <c r="E8" s="176" t="s">
        <v>321</v>
      </c>
      <c r="F8" s="176" t="s">
        <v>8</v>
      </c>
    </row>
    <row r="9" spans="1:6" x14ac:dyDescent="0.25">
      <c r="A9" s="201">
        <v>42997</v>
      </c>
      <c r="B9" s="176">
        <v>840</v>
      </c>
      <c r="C9" s="200">
        <v>43.5</v>
      </c>
      <c r="D9" s="176">
        <v>7112140</v>
      </c>
      <c r="E9" s="176" t="s">
        <v>321</v>
      </c>
      <c r="F9" s="176" t="s">
        <v>8</v>
      </c>
    </row>
    <row r="10" spans="1:6" x14ac:dyDescent="0.25">
      <c r="A10" s="201">
        <v>43172</v>
      </c>
      <c r="B10" s="176">
        <v>95</v>
      </c>
      <c r="C10" s="200">
        <v>180</v>
      </c>
      <c r="D10" s="176">
        <v>7112140</v>
      </c>
      <c r="E10" s="176" t="s">
        <v>321</v>
      </c>
      <c r="F10" s="176" t="s">
        <v>8</v>
      </c>
    </row>
    <row r="11" spans="1:6" x14ac:dyDescent="0.25">
      <c r="A11" s="201">
        <v>43263</v>
      </c>
      <c r="B11" s="176">
        <v>95</v>
      </c>
      <c r="C11" s="200">
        <v>195</v>
      </c>
      <c r="D11" s="176">
        <v>7112140</v>
      </c>
      <c r="E11" s="176" t="s">
        <v>321</v>
      </c>
      <c r="F11" s="176" t="s">
        <v>8</v>
      </c>
    </row>
    <row r="12" spans="1:6" x14ac:dyDescent="0.25">
      <c r="A12" s="201">
        <v>43291</v>
      </c>
      <c r="B12" s="176">
        <v>700</v>
      </c>
      <c r="C12" s="200">
        <v>75</v>
      </c>
      <c r="D12" s="176">
        <v>7112140</v>
      </c>
      <c r="E12" s="176" t="s">
        <v>321</v>
      </c>
      <c r="F12" s="176" t="s">
        <v>8</v>
      </c>
    </row>
    <row r="13" spans="1:6" x14ac:dyDescent="0.25">
      <c r="A13" s="201">
        <v>43382</v>
      </c>
      <c r="B13" s="176">
        <v>95</v>
      </c>
      <c r="C13" s="200">
        <v>258.05</v>
      </c>
      <c r="D13" s="176">
        <v>7112140</v>
      </c>
      <c r="E13" s="176" t="s">
        <v>321</v>
      </c>
      <c r="F13" s="176" t="s">
        <v>8</v>
      </c>
    </row>
    <row r="14" spans="1:6" x14ac:dyDescent="0.25">
      <c r="A14" s="201">
        <v>43417</v>
      </c>
      <c r="B14" s="176">
        <v>140</v>
      </c>
      <c r="C14" s="200">
        <v>61</v>
      </c>
      <c r="D14" s="176">
        <v>7112140</v>
      </c>
      <c r="E14" s="176" t="s">
        <v>321</v>
      </c>
      <c r="F14" s="176" t="s">
        <v>8</v>
      </c>
    </row>
    <row r="15" spans="1:6" x14ac:dyDescent="0.25">
      <c r="A15" s="201">
        <v>43564</v>
      </c>
      <c r="B15" s="176">
        <v>600</v>
      </c>
      <c r="C15" s="200">
        <v>75</v>
      </c>
      <c r="D15" s="176">
        <v>7112140</v>
      </c>
      <c r="E15" s="176" t="s">
        <v>321</v>
      </c>
      <c r="F15" s="176" t="s">
        <v>8</v>
      </c>
    </row>
    <row r="16" spans="1:6" x14ac:dyDescent="0.25">
      <c r="A16" s="201">
        <v>43872</v>
      </c>
      <c r="B16" s="176">
        <v>398</v>
      </c>
      <c r="C16" s="200">
        <v>30</v>
      </c>
      <c r="D16" s="176">
        <v>7112140</v>
      </c>
      <c r="E16" s="176" t="s">
        <v>321</v>
      </c>
      <c r="F16" s="176" t="s">
        <v>8</v>
      </c>
    </row>
    <row r="17" spans="1:6" x14ac:dyDescent="0.25">
      <c r="A17" s="201">
        <v>44453</v>
      </c>
      <c r="B17" s="176">
        <v>311</v>
      </c>
      <c r="C17" s="200">
        <v>100</v>
      </c>
      <c r="D17" s="176">
        <v>7112140</v>
      </c>
      <c r="E17" s="176" t="s">
        <v>321</v>
      </c>
      <c r="F17" s="176" t="s">
        <v>8</v>
      </c>
    </row>
    <row r="18" spans="1:6" x14ac:dyDescent="0.25">
      <c r="A18" s="201">
        <v>44481</v>
      </c>
      <c r="B18" s="176">
        <v>338</v>
      </c>
      <c r="C18" s="200">
        <v>50</v>
      </c>
      <c r="D18" s="176">
        <v>7112140</v>
      </c>
      <c r="E18" s="176" t="s">
        <v>321</v>
      </c>
      <c r="F18" s="176" t="s">
        <v>8</v>
      </c>
    </row>
    <row r="19" spans="1:6" x14ac:dyDescent="0.25">
      <c r="A19" s="205" t="s">
        <v>795</v>
      </c>
      <c r="B19" s="205">
        <v>94</v>
      </c>
      <c r="C19" s="206">
        <v>80</v>
      </c>
      <c r="D19" s="176">
        <v>7112140</v>
      </c>
      <c r="E19" s="176" t="s">
        <v>321</v>
      </c>
      <c r="F19" s="176" t="s">
        <v>8</v>
      </c>
    </row>
    <row r="25" spans="1:6" x14ac:dyDescent="0.25">
      <c r="C25" s="204">
        <f>SUMPRODUCT(B5:B19,C5:C19)/SUM(B5:B19)</f>
        <v>63.913033576262364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0"/>
  <sheetViews>
    <sheetView workbookViewId="0">
      <selection activeCell="D1" sqref="D1:D1048576"/>
    </sheetView>
  </sheetViews>
  <sheetFormatPr defaultRowHeight="15" x14ac:dyDescent="0.25"/>
  <cols>
    <col min="1" max="1" width="11.7109375" style="176" bestFit="1" customWidth="1"/>
    <col min="2" max="2" width="8.7109375" style="176" bestFit="1" customWidth="1"/>
    <col min="3" max="3" width="8.28515625" style="176" bestFit="1" customWidth="1"/>
    <col min="4" max="4" width="13.5703125" style="176" bestFit="1" customWidth="1"/>
    <col min="5" max="5" width="39.28515625" style="176" bestFit="1" customWidth="1"/>
    <col min="6" max="6" width="4.7109375" style="176" bestFit="1" customWidth="1"/>
  </cols>
  <sheetData>
    <row r="4" spans="1:6" x14ac:dyDescent="0.25">
      <c r="A4" s="176" t="s">
        <v>786</v>
      </c>
      <c r="B4" s="176" t="s">
        <v>677</v>
      </c>
      <c r="C4" s="176" t="s">
        <v>785</v>
      </c>
      <c r="D4" s="176" t="s">
        <v>783</v>
      </c>
      <c r="E4" s="176" t="s">
        <v>699</v>
      </c>
      <c r="F4" s="176" t="s">
        <v>599</v>
      </c>
    </row>
    <row r="5" spans="1:6" x14ac:dyDescent="0.25">
      <c r="A5" s="201">
        <v>42626</v>
      </c>
      <c r="B5" s="176">
        <v>190</v>
      </c>
      <c r="C5" s="200">
        <v>99</v>
      </c>
      <c r="D5" s="176">
        <v>7112142</v>
      </c>
      <c r="E5" s="176" t="s">
        <v>787</v>
      </c>
      <c r="F5" s="176" t="s">
        <v>8</v>
      </c>
    </row>
    <row r="6" spans="1:6" x14ac:dyDescent="0.25">
      <c r="A6" s="201">
        <v>43172</v>
      </c>
      <c r="B6" s="176">
        <v>95</v>
      </c>
      <c r="C6" s="200">
        <v>180</v>
      </c>
      <c r="D6" s="176">
        <v>7112142</v>
      </c>
      <c r="E6" s="176" t="s">
        <v>787</v>
      </c>
      <c r="F6" s="176" t="s">
        <v>8</v>
      </c>
    </row>
    <row r="7" spans="1:6" x14ac:dyDescent="0.25">
      <c r="A7" s="201">
        <v>43263</v>
      </c>
      <c r="B7" s="176">
        <v>95</v>
      </c>
      <c r="C7" s="200">
        <v>195</v>
      </c>
      <c r="D7" s="176">
        <v>7112142</v>
      </c>
      <c r="E7" s="176" t="s">
        <v>787</v>
      </c>
      <c r="F7" s="176" t="s">
        <v>8</v>
      </c>
    </row>
    <row r="8" spans="1:6" x14ac:dyDescent="0.25">
      <c r="A8" s="201">
        <v>43382</v>
      </c>
      <c r="B8" s="176">
        <v>95</v>
      </c>
      <c r="C8" s="200">
        <v>154.76</v>
      </c>
      <c r="D8" s="176">
        <v>7112142</v>
      </c>
      <c r="E8" s="176" t="s">
        <v>787</v>
      </c>
      <c r="F8" s="176" t="s">
        <v>8</v>
      </c>
    </row>
    <row r="10" spans="1:6" x14ac:dyDescent="0.25">
      <c r="C10" s="204">
        <f>SUMPRODUCT(B5:B8,C5:C8)/SUM(B5:B8)</f>
        <v>145.55199999999999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0"/>
  <sheetViews>
    <sheetView workbookViewId="0">
      <selection activeCell="D1" sqref="D1:D1048576"/>
    </sheetView>
  </sheetViews>
  <sheetFormatPr defaultRowHeight="15" x14ac:dyDescent="0.25"/>
  <cols>
    <col min="1" max="1" width="11.7109375" style="176" bestFit="1" customWidth="1"/>
    <col min="2" max="2" width="8.7109375" style="176" bestFit="1" customWidth="1"/>
    <col min="3" max="3" width="7.85546875" style="176" bestFit="1" customWidth="1"/>
    <col min="4" max="4" width="13.5703125" style="176" bestFit="1" customWidth="1"/>
    <col min="5" max="5" width="33.140625" style="176" bestFit="1" customWidth="1"/>
    <col min="6" max="6" width="4.7109375" style="176" bestFit="1" customWidth="1"/>
  </cols>
  <sheetData>
    <row r="4" spans="1:6" x14ac:dyDescent="0.25">
      <c r="A4" s="176" t="s">
        <v>786</v>
      </c>
      <c r="B4" s="176" t="s">
        <v>677</v>
      </c>
      <c r="C4" s="176" t="s">
        <v>785</v>
      </c>
      <c r="D4" s="176" t="s">
        <v>783</v>
      </c>
      <c r="E4" s="176" t="s">
        <v>699</v>
      </c>
      <c r="F4" s="176" t="s">
        <v>599</v>
      </c>
    </row>
    <row r="5" spans="1:6" x14ac:dyDescent="0.25">
      <c r="A5" s="201">
        <v>44054</v>
      </c>
      <c r="B5" s="176">
        <v>164</v>
      </c>
      <c r="C5" s="200">
        <v>65</v>
      </c>
      <c r="D5" s="176">
        <v>7112160</v>
      </c>
      <c r="E5" s="176" t="s">
        <v>345</v>
      </c>
      <c r="F5" s="176" t="s">
        <v>8</v>
      </c>
    </row>
    <row r="10" spans="1:6" x14ac:dyDescent="0.25">
      <c r="C10" s="204">
        <f>SUMPRODUCT(B5,C5)/SUM(B5)</f>
        <v>65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60"/>
  <sheetViews>
    <sheetView topLeftCell="A31" workbookViewId="0">
      <selection activeCell="C61" sqref="C61"/>
    </sheetView>
  </sheetViews>
  <sheetFormatPr defaultRowHeight="15" x14ac:dyDescent="0.25"/>
  <cols>
    <col min="1" max="1" width="11.7109375" style="176" bestFit="1" customWidth="1"/>
    <col min="2" max="2" width="8.7109375" style="176" bestFit="1" customWidth="1"/>
    <col min="3" max="3" width="8.28515625" style="176" bestFit="1" customWidth="1"/>
    <col min="4" max="4" width="13.5703125" style="176" bestFit="1" customWidth="1"/>
    <col min="5" max="5" width="33.140625" style="176" bestFit="1" customWidth="1"/>
    <col min="6" max="6" width="4.7109375" style="176" bestFit="1" customWidth="1"/>
  </cols>
  <sheetData>
    <row r="4" spans="1:6" x14ac:dyDescent="0.25">
      <c r="A4" s="176" t="s">
        <v>786</v>
      </c>
      <c r="B4" s="176" t="s">
        <v>677</v>
      </c>
      <c r="C4" s="176" t="s">
        <v>785</v>
      </c>
      <c r="D4" s="176" t="s">
        <v>783</v>
      </c>
      <c r="E4" s="176" t="s">
        <v>699</v>
      </c>
      <c r="F4" s="176" t="s">
        <v>599</v>
      </c>
    </row>
    <row r="5" spans="1:6" x14ac:dyDescent="0.25">
      <c r="A5" s="201">
        <v>42472</v>
      </c>
      <c r="B5" s="176">
        <v>379</v>
      </c>
      <c r="C5" s="200">
        <v>40</v>
      </c>
      <c r="D5" s="176">
        <v>7112220</v>
      </c>
      <c r="E5" s="176" t="s">
        <v>417</v>
      </c>
      <c r="F5" s="176" t="s">
        <v>8</v>
      </c>
    </row>
    <row r="6" spans="1:6" x14ac:dyDescent="0.25">
      <c r="A6" s="201">
        <v>42472</v>
      </c>
      <c r="B6" s="176">
        <v>468</v>
      </c>
      <c r="C6" s="200">
        <v>55</v>
      </c>
      <c r="D6" s="176">
        <v>7112220</v>
      </c>
      <c r="E6" s="176" t="s">
        <v>417</v>
      </c>
      <c r="F6" s="176" t="s">
        <v>8</v>
      </c>
    </row>
    <row r="7" spans="1:6" x14ac:dyDescent="0.25">
      <c r="A7" s="201">
        <v>42472</v>
      </c>
      <c r="B7" s="203">
        <v>2346</v>
      </c>
      <c r="C7" s="200">
        <v>50</v>
      </c>
      <c r="D7" s="176">
        <v>7112220</v>
      </c>
      <c r="E7" s="176" t="s">
        <v>417</v>
      </c>
      <c r="F7" s="176" t="s">
        <v>8</v>
      </c>
    </row>
    <row r="8" spans="1:6" x14ac:dyDescent="0.25">
      <c r="A8" s="201">
        <v>42563</v>
      </c>
      <c r="B8" s="176">
        <v>999</v>
      </c>
      <c r="C8" s="200">
        <v>62.2</v>
      </c>
      <c r="D8" s="176">
        <v>7112220</v>
      </c>
      <c r="E8" s="176" t="s">
        <v>417</v>
      </c>
      <c r="F8" s="176" t="s">
        <v>8</v>
      </c>
    </row>
    <row r="9" spans="1:6" x14ac:dyDescent="0.25">
      <c r="A9" s="201">
        <v>42563</v>
      </c>
      <c r="B9" s="203">
        <v>1368</v>
      </c>
      <c r="C9" s="200">
        <v>52</v>
      </c>
      <c r="D9" s="176">
        <v>7112220</v>
      </c>
      <c r="E9" s="176" t="s">
        <v>417</v>
      </c>
      <c r="F9" s="176" t="s">
        <v>8</v>
      </c>
    </row>
    <row r="10" spans="1:6" x14ac:dyDescent="0.25">
      <c r="A10" s="201">
        <v>42591</v>
      </c>
      <c r="B10" s="203">
        <v>1080</v>
      </c>
      <c r="C10" s="200">
        <v>70</v>
      </c>
      <c r="D10" s="176">
        <v>7112220</v>
      </c>
      <c r="E10" s="176" t="s">
        <v>417</v>
      </c>
      <c r="F10" s="176" t="s">
        <v>8</v>
      </c>
    </row>
    <row r="11" spans="1:6" x14ac:dyDescent="0.25">
      <c r="A11" s="201">
        <v>42682</v>
      </c>
      <c r="B11" s="203">
        <v>1029</v>
      </c>
      <c r="C11" s="200">
        <v>50</v>
      </c>
      <c r="D11" s="176">
        <v>7112220</v>
      </c>
      <c r="E11" s="176" t="s">
        <v>417</v>
      </c>
      <c r="F11" s="176" t="s">
        <v>8</v>
      </c>
    </row>
    <row r="12" spans="1:6" x14ac:dyDescent="0.25">
      <c r="A12" s="201">
        <v>42745</v>
      </c>
      <c r="B12" s="176">
        <v>567</v>
      </c>
      <c r="C12" s="200">
        <v>40</v>
      </c>
      <c r="D12" s="176">
        <v>7112220</v>
      </c>
      <c r="E12" s="176" t="s">
        <v>417</v>
      </c>
      <c r="F12" s="176" t="s">
        <v>8</v>
      </c>
    </row>
    <row r="13" spans="1:6" x14ac:dyDescent="0.25">
      <c r="A13" s="201">
        <v>42864</v>
      </c>
      <c r="B13" s="176">
        <v>375</v>
      </c>
      <c r="C13" s="200">
        <v>48.51</v>
      </c>
      <c r="D13" s="176">
        <v>7112220</v>
      </c>
      <c r="E13" s="176" t="s">
        <v>417</v>
      </c>
      <c r="F13" s="176" t="s">
        <v>8</v>
      </c>
    </row>
    <row r="14" spans="1:6" x14ac:dyDescent="0.25">
      <c r="A14" s="201">
        <v>42927</v>
      </c>
      <c r="B14" s="176">
        <v>183.2</v>
      </c>
      <c r="C14" s="200">
        <v>87.64</v>
      </c>
      <c r="D14" s="176">
        <v>7112220</v>
      </c>
      <c r="E14" s="176" t="s">
        <v>417</v>
      </c>
      <c r="F14" s="176" t="s">
        <v>8</v>
      </c>
    </row>
    <row r="15" spans="1:6" x14ac:dyDescent="0.25">
      <c r="A15" s="201">
        <v>42997</v>
      </c>
      <c r="B15" s="176">
        <v>500</v>
      </c>
      <c r="C15" s="200">
        <v>60</v>
      </c>
      <c r="D15" s="176">
        <v>7112220</v>
      </c>
      <c r="E15" s="176" t="s">
        <v>417</v>
      </c>
      <c r="F15" s="176" t="s">
        <v>8</v>
      </c>
    </row>
    <row r="16" spans="1:6" x14ac:dyDescent="0.25">
      <c r="A16" s="201">
        <v>42997</v>
      </c>
      <c r="B16" s="176">
        <v>484</v>
      </c>
      <c r="C16" s="200">
        <v>35</v>
      </c>
      <c r="D16" s="176">
        <v>7112220</v>
      </c>
      <c r="E16" s="176" t="s">
        <v>417</v>
      </c>
      <c r="F16" s="176" t="s">
        <v>8</v>
      </c>
    </row>
    <row r="17" spans="1:6" x14ac:dyDescent="0.25">
      <c r="A17" s="201">
        <v>43081</v>
      </c>
      <c r="B17" s="176">
        <v>276</v>
      </c>
      <c r="C17" s="200">
        <v>52</v>
      </c>
      <c r="D17" s="176">
        <v>7112220</v>
      </c>
      <c r="E17" s="176" t="s">
        <v>417</v>
      </c>
      <c r="F17" s="176" t="s">
        <v>8</v>
      </c>
    </row>
    <row r="18" spans="1:6" x14ac:dyDescent="0.25">
      <c r="A18" s="201">
        <v>43109</v>
      </c>
      <c r="B18" s="176">
        <v>288</v>
      </c>
      <c r="C18" s="200">
        <v>71.7</v>
      </c>
      <c r="D18" s="176">
        <v>7112220</v>
      </c>
      <c r="E18" s="176" t="s">
        <v>417</v>
      </c>
      <c r="F18" s="176" t="s">
        <v>8</v>
      </c>
    </row>
    <row r="19" spans="1:6" x14ac:dyDescent="0.25">
      <c r="A19" s="201">
        <v>43109</v>
      </c>
      <c r="B19" s="176">
        <v>504</v>
      </c>
      <c r="C19" s="200">
        <v>45</v>
      </c>
      <c r="D19" s="176">
        <v>7112220</v>
      </c>
      <c r="E19" s="176" t="s">
        <v>417</v>
      </c>
      <c r="F19" s="176" t="s">
        <v>8</v>
      </c>
    </row>
    <row r="20" spans="1:6" x14ac:dyDescent="0.25">
      <c r="A20" s="201">
        <v>43263</v>
      </c>
      <c r="B20" s="176">
        <v>497</v>
      </c>
      <c r="C20" s="200">
        <v>50</v>
      </c>
      <c r="D20" s="176">
        <v>7112220</v>
      </c>
      <c r="E20" s="176" t="s">
        <v>417</v>
      </c>
      <c r="F20" s="176" t="s">
        <v>8</v>
      </c>
    </row>
    <row r="21" spans="1:6" x14ac:dyDescent="0.25">
      <c r="A21" s="201">
        <v>43326</v>
      </c>
      <c r="B21" s="203">
        <v>1720</v>
      </c>
      <c r="C21" s="200">
        <v>70</v>
      </c>
      <c r="D21" s="176">
        <v>7112220</v>
      </c>
      <c r="E21" s="176" t="s">
        <v>417</v>
      </c>
      <c r="F21" s="176" t="s">
        <v>8</v>
      </c>
    </row>
    <row r="22" spans="1:6" x14ac:dyDescent="0.25">
      <c r="A22" s="201">
        <v>43326</v>
      </c>
      <c r="B22" s="176">
        <v>550</v>
      </c>
      <c r="C22" s="200">
        <v>75</v>
      </c>
      <c r="D22" s="176">
        <v>7112220</v>
      </c>
      <c r="E22" s="176" t="s">
        <v>417</v>
      </c>
      <c r="F22" s="176" t="s">
        <v>8</v>
      </c>
    </row>
    <row r="23" spans="1:6" x14ac:dyDescent="0.25">
      <c r="A23" s="201">
        <v>43382</v>
      </c>
      <c r="B23" s="176">
        <v>460</v>
      </c>
      <c r="C23" s="200">
        <v>50</v>
      </c>
      <c r="D23" s="176">
        <v>7112220</v>
      </c>
      <c r="E23" s="176" t="s">
        <v>417</v>
      </c>
      <c r="F23" s="176" t="s">
        <v>8</v>
      </c>
    </row>
    <row r="24" spans="1:6" x14ac:dyDescent="0.25">
      <c r="A24" s="201">
        <v>43417</v>
      </c>
      <c r="B24" s="176">
        <v>490</v>
      </c>
      <c r="C24" s="200">
        <v>63</v>
      </c>
      <c r="D24" s="176">
        <v>7112220</v>
      </c>
      <c r="E24" s="176" t="s">
        <v>417</v>
      </c>
      <c r="F24" s="176" t="s">
        <v>8</v>
      </c>
    </row>
    <row r="25" spans="1:6" x14ac:dyDescent="0.25">
      <c r="A25" s="201">
        <v>43445</v>
      </c>
      <c r="B25" s="176">
        <v>390</v>
      </c>
      <c r="C25" s="200">
        <v>87.72</v>
      </c>
      <c r="D25" s="176">
        <v>7112220</v>
      </c>
      <c r="E25" s="176" t="s">
        <v>417</v>
      </c>
      <c r="F25" s="176" t="s">
        <v>8</v>
      </c>
    </row>
    <row r="26" spans="1:6" x14ac:dyDescent="0.25">
      <c r="A26" s="201">
        <v>43445</v>
      </c>
      <c r="B26" s="176">
        <v>568</v>
      </c>
      <c r="C26" s="200">
        <v>80</v>
      </c>
      <c r="D26" s="176">
        <v>7112220</v>
      </c>
      <c r="E26" s="176" t="s">
        <v>417</v>
      </c>
      <c r="F26" s="176" t="s">
        <v>8</v>
      </c>
    </row>
    <row r="27" spans="1:6" x14ac:dyDescent="0.25">
      <c r="A27" s="201">
        <v>43445</v>
      </c>
      <c r="B27" s="176">
        <v>280</v>
      </c>
      <c r="C27" s="200">
        <v>104.68</v>
      </c>
      <c r="D27" s="176">
        <v>7112220</v>
      </c>
      <c r="E27" s="176" t="s">
        <v>417</v>
      </c>
      <c r="F27" s="176" t="s">
        <v>8</v>
      </c>
    </row>
    <row r="28" spans="1:6" x14ac:dyDescent="0.25">
      <c r="A28" s="201">
        <v>43536</v>
      </c>
      <c r="B28" s="176">
        <v>483</v>
      </c>
      <c r="C28" s="200">
        <v>45</v>
      </c>
      <c r="D28" s="176">
        <v>7112220</v>
      </c>
      <c r="E28" s="176" t="s">
        <v>417</v>
      </c>
      <c r="F28" s="176" t="s">
        <v>8</v>
      </c>
    </row>
    <row r="29" spans="1:6" x14ac:dyDescent="0.25">
      <c r="A29" s="201">
        <v>43599</v>
      </c>
      <c r="B29" s="176">
        <v>322</v>
      </c>
      <c r="C29" s="200">
        <v>75</v>
      </c>
      <c r="D29" s="176">
        <v>7112220</v>
      </c>
      <c r="E29" s="176" t="s">
        <v>417</v>
      </c>
      <c r="F29" s="176" t="s">
        <v>8</v>
      </c>
    </row>
    <row r="30" spans="1:6" x14ac:dyDescent="0.25">
      <c r="A30" s="201">
        <v>43627</v>
      </c>
      <c r="B30" s="203">
        <v>1398</v>
      </c>
      <c r="C30" s="200">
        <v>45</v>
      </c>
      <c r="D30" s="176">
        <v>7112220</v>
      </c>
      <c r="E30" s="176" t="s">
        <v>417</v>
      </c>
      <c r="F30" s="176" t="s">
        <v>8</v>
      </c>
    </row>
    <row r="31" spans="1:6" x14ac:dyDescent="0.25">
      <c r="A31" s="201">
        <v>43844</v>
      </c>
      <c r="B31" s="176">
        <v>401</v>
      </c>
      <c r="C31" s="200">
        <v>95</v>
      </c>
      <c r="D31" s="176">
        <v>7112220</v>
      </c>
      <c r="E31" s="176" t="s">
        <v>417</v>
      </c>
      <c r="F31" s="176" t="s">
        <v>8</v>
      </c>
    </row>
    <row r="32" spans="1:6" x14ac:dyDescent="0.25">
      <c r="A32" s="201">
        <v>43872</v>
      </c>
      <c r="B32" s="176">
        <v>322</v>
      </c>
      <c r="C32" s="200">
        <v>59</v>
      </c>
      <c r="D32" s="176">
        <v>7112220</v>
      </c>
      <c r="E32" s="176" t="s">
        <v>417</v>
      </c>
      <c r="F32" s="176" t="s">
        <v>8</v>
      </c>
    </row>
    <row r="33" spans="1:6" x14ac:dyDescent="0.25">
      <c r="A33" s="201">
        <v>43935</v>
      </c>
      <c r="B33" s="176">
        <v>824</v>
      </c>
      <c r="C33" s="200">
        <v>69.78</v>
      </c>
      <c r="D33" s="176">
        <v>7112220</v>
      </c>
      <c r="E33" s="176" t="s">
        <v>417</v>
      </c>
      <c r="F33" s="176" t="s">
        <v>8</v>
      </c>
    </row>
    <row r="34" spans="1:6" x14ac:dyDescent="0.25">
      <c r="A34" s="201">
        <v>43963</v>
      </c>
      <c r="B34" s="203">
        <v>1528</v>
      </c>
      <c r="C34" s="200">
        <v>35</v>
      </c>
      <c r="D34" s="176">
        <v>7112220</v>
      </c>
      <c r="E34" s="176" t="s">
        <v>417</v>
      </c>
      <c r="F34" s="176" t="s">
        <v>8</v>
      </c>
    </row>
    <row r="35" spans="1:6" x14ac:dyDescent="0.25">
      <c r="A35" s="201">
        <v>44054</v>
      </c>
      <c r="B35" s="176">
        <v>577</v>
      </c>
      <c r="C35" s="200">
        <v>82.23</v>
      </c>
      <c r="D35" s="176">
        <v>7112220</v>
      </c>
      <c r="E35" s="176" t="s">
        <v>417</v>
      </c>
      <c r="F35" s="176" t="s">
        <v>8</v>
      </c>
    </row>
    <row r="36" spans="1:6" x14ac:dyDescent="0.25">
      <c r="A36" s="201">
        <v>44117</v>
      </c>
      <c r="B36" s="203">
        <v>1144</v>
      </c>
      <c r="C36" s="200">
        <v>48.24</v>
      </c>
      <c r="D36" s="176">
        <v>7112220</v>
      </c>
      <c r="E36" s="176" t="s">
        <v>417</v>
      </c>
      <c r="F36" s="176" t="s">
        <v>8</v>
      </c>
    </row>
    <row r="37" spans="1:6" x14ac:dyDescent="0.25">
      <c r="A37" s="201">
        <v>44145</v>
      </c>
      <c r="B37" s="176">
        <v>381</v>
      </c>
      <c r="C37" s="200">
        <v>37.35</v>
      </c>
      <c r="D37" s="176">
        <v>7112220</v>
      </c>
      <c r="E37" s="176" t="s">
        <v>417</v>
      </c>
      <c r="F37" s="176" t="s">
        <v>8</v>
      </c>
    </row>
    <row r="38" spans="1:6" x14ac:dyDescent="0.25">
      <c r="A38" s="201">
        <v>44145</v>
      </c>
      <c r="B38" s="176">
        <v>784</v>
      </c>
      <c r="C38" s="200">
        <v>80</v>
      </c>
      <c r="D38" s="176">
        <v>7112220</v>
      </c>
      <c r="E38" s="176" t="s">
        <v>417</v>
      </c>
      <c r="F38" s="176" t="s">
        <v>8</v>
      </c>
    </row>
    <row r="39" spans="1:6" x14ac:dyDescent="0.25">
      <c r="A39" s="201">
        <v>44145</v>
      </c>
      <c r="B39" s="176">
        <v>463.4</v>
      </c>
      <c r="C39" s="200">
        <v>35</v>
      </c>
      <c r="D39" s="176">
        <v>7112220</v>
      </c>
      <c r="E39" s="176" t="s">
        <v>417</v>
      </c>
      <c r="F39" s="176" t="s">
        <v>8</v>
      </c>
    </row>
    <row r="40" spans="1:6" x14ac:dyDescent="0.25">
      <c r="A40" s="201">
        <v>44173</v>
      </c>
      <c r="B40" s="203">
        <v>2358</v>
      </c>
      <c r="C40" s="200">
        <v>47.9</v>
      </c>
      <c r="D40" s="176">
        <v>7112220</v>
      </c>
      <c r="E40" s="176" t="s">
        <v>417</v>
      </c>
      <c r="F40" s="176" t="s">
        <v>8</v>
      </c>
    </row>
    <row r="41" spans="1:6" x14ac:dyDescent="0.25">
      <c r="A41" s="201">
        <v>44173</v>
      </c>
      <c r="B41" s="176">
        <v>165</v>
      </c>
      <c r="C41" s="200">
        <v>74</v>
      </c>
      <c r="D41" s="176">
        <v>7112220</v>
      </c>
      <c r="E41" s="176" t="s">
        <v>417</v>
      </c>
      <c r="F41" s="176" t="s">
        <v>8</v>
      </c>
    </row>
    <row r="42" spans="1:6" x14ac:dyDescent="0.25">
      <c r="A42" s="201">
        <v>44264</v>
      </c>
      <c r="B42" s="203">
        <v>5052</v>
      </c>
      <c r="C42" s="200">
        <v>75</v>
      </c>
      <c r="D42" s="176">
        <v>7112220</v>
      </c>
      <c r="E42" s="176" t="s">
        <v>417</v>
      </c>
      <c r="F42" s="176" t="s">
        <v>8</v>
      </c>
    </row>
    <row r="43" spans="1:6" x14ac:dyDescent="0.25">
      <c r="A43" s="201">
        <v>44327</v>
      </c>
      <c r="B43" s="176">
        <v>470</v>
      </c>
      <c r="C43" s="200">
        <v>100</v>
      </c>
      <c r="D43" s="176">
        <v>7112220</v>
      </c>
      <c r="E43" s="176" t="s">
        <v>417</v>
      </c>
      <c r="F43" s="176" t="s">
        <v>8</v>
      </c>
    </row>
    <row r="44" spans="1:6" x14ac:dyDescent="0.25">
      <c r="A44" s="201">
        <v>44355</v>
      </c>
      <c r="B44" s="203">
        <v>2431</v>
      </c>
      <c r="C44" s="200">
        <v>83.1</v>
      </c>
      <c r="D44" s="176">
        <v>7112220</v>
      </c>
      <c r="E44" s="176" t="s">
        <v>417</v>
      </c>
      <c r="F44" s="176" t="s">
        <v>8</v>
      </c>
    </row>
    <row r="45" spans="1:6" x14ac:dyDescent="0.25">
      <c r="A45" s="201">
        <v>44355</v>
      </c>
      <c r="B45" s="176">
        <v>846</v>
      </c>
      <c r="C45" s="200">
        <v>85.5</v>
      </c>
      <c r="D45" s="176">
        <v>7112220</v>
      </c>
      <c r="E45" s="176" t="s">
        <v>417</v>
      </c>
      <c r="F45" s="176" t="s">
        <v>8</v>
      </c>
    </row>
    <row r="46" spans="1:6" x14ac:dyDescent="0.25">
      <c r="A46" s="201">
        <v>44418</v>
      </c>
      <c r="B46" s="176">
        <v>387</v>
      </c>
      <c r="C46" s="200">
        <v>60</v>
      </c>
      <c r="D46" s="176">
        <v>7112220</v>
      </c>
      <c r="E46" s="176" t="s">
        <v>417</v>
      </c>
      <c r="F46" s="176" t="s">
        <v>8</v>
      </c>
    </row>
    <row r="47" spans="1:6" x14ac:dyDescent="0.25">
      <c r="A47" s="201">
        <v>44453</v>
      </c>
      <c r="B47" s="176">
        <v>400</v>
      </c>
      <c r="C47" s="200">
        <v>65</v>
      </c>
      <c r="D47" s="176">
        <v>7112220</v>
      </c>
      <c r="E47" s="176" t="s">
        <v>417</v>
      </c>
      <c r="F47" s="176" t="s">
        <v>8</v>
      </c>
    </row>
    <row r="48" spans="1:6" x14ac:dyDescent="0.25">
      <c r="A48" s="201">
        <v>44453</v>
      </c>
      <c r="B48" s="176">
        <v>185</v>
      </c>
      <c r="C48" s="200">
        <v>140</v>
      </c>
      <c r="D48" s="176">
        <v>7112220</v>
      </c>
      <c r="E48" s="176" t="s">
        <v>417</v>
      </c>
      <c r="F48" s="176" t="s">
        <v>8</v>
      </c>
    </row>
    <row r="49" spans="1:6" x14ac:dyDescent="0.25">
      <c r="A49" s="201">
        <v>44481</v>
      </c>
      <c r="B49" s="176">
        <v>910</v>
      </c>
      <c r="C49" s="200">
        <v>66</v>
      </c>
      <c r="D49" s="176">
        <v>7112220</v>
      </c>
      <c r="E49" s="176" t="s">
        <v>417</v>
      </c>
      <c r="F49" s="176" t="s">
        <v>8</v>
      </c>
    </row>
    <row r="50" spans="1:6" x14ac:dyDescent="0.25">
      <c r="A50" s="201">
        <v>44509</v>
      </c>
      <c r="B50" s="176">
        <v>700</v>
      </c>
      <c r="C50" s="200">
        <v>73</v>
      </c>
      <c r="D50" s="176">
        <v>7112220</v>
      </c>
      <c r="E50" s="176" t="s">
        <v>417</v>
      </c>
      <c r="F50" s="176" t="s">
        <v>8</v>
      </c>
    </row>
    <row r="51" spans="1:6" x14ac:dyDescent="0.25">
      <c r="A51" s="205" t="s">
        <v>789</v>
      </c>
      <c r="B51" s="205">
        <v>400</v>
      </c>
      <c r="C51" s="206">
        <v>63</v>
      </c>
      <c r="D51" s="176">
        <v>7112220</v>
      </c>
      <c r="E51" s="176" t="s">
        <v>417</v>
      </c>
      <c r="F51" s="176" t="s">
        <v>8</v>
      </c>
    </row>
    <row r="52" spans="1:6" x14ac:dyDescent="0.25">
      <c r="A52" s="205" t="s">
        <v>790</v>
      </c>
      <c r="B52" s="205">
        <v>1364</v>
      </c>
      <c r="C52" s="206">
        <v>88.42</v>
      </c>
      <c r="D52" s="176">
        <v>7112220</v>
      </c>
      <c r="E52" s="176" t="s">
        <v>417</v>
      </c>
      <c r="F52" s="176" t="s">
        <v>8</v>
      </c>
    </row>
    <row r="53" spans="1:6" x14ac:dyDescent="0.25">
      <c r="A53" s="205" t="s">
        <v>790</v>
      </c>
      <c r="B53" s="205">
        <v>1766</v>
      </c>
      <c r="C53" s="206">
        <v>71</v>
      </c>
      <c r="D53" s="176">
        <v>7112220</v>
      </c>
      <c r="E53" s="176" t="s">
        <v>417</v>
      </c>
      <c r="F53" s="176" t="s">
        <v>8</v>
      </c>
    </row>
    <row r="54" spans="1:6" x14ac:dyDescent="0.25">
      <c r="A54" s="205" t="s">
        <v>791</v>
      </c>
      <c r="B54" s="205">
        <v>1335</v>
      </c>
      <c r="C54" s="206">
        <v>85</v>
      </c>
      <c r="D54" s="176">
        <v>7112220</v>
      </c>
      <c r="E54" s="176" t="s">
        <v>417</v>
      </c>
      <c r="F54" s="176" t="s">
        <v>8</v>
      </c>
    </row>
    <row r="55" spans="1:6" x14ac:dyDescent="0.25">
      <c r="A55" s="205" t="s">
        <v>791</v>
      </c>
      <c r="B55" s="205">
        <v>451</v>
      </c>
      <c r="C55" s="206">
        <v>175</v>
      </c>
      <c r="D55" s="176">
        <v>7112220</v>
      </c>
      <c r="E55" s="176" t="s">
        <v>417</v>
      </c>
      <c r="F55" s="176" t="s">
        <v>8</v>
      </c>
    </row>
    <row r="56" spans="1:6" x14ac:dyDescent="0.25">
      <c r="A56" s="205" t="s">
        <v>792</v>
      </c>
      <c r="B56" s="205">
        <v>4199</v>
      </c>
      <c r="C56" s="206">
        <v>70</v>
      </c>
      <c r="D56" s="176">
        <v>7112220</v>
      </c>
      <c r="E56" s="176" t="s">
        <v>417</v>
      </c>
      <c r="F56" s="176" t="s">
        <v>8</v>
      </c>
    </row>
    <row r="57" spans="1:6" x14ac:dyDescent="0.25">
      <c r="A57" s="205" t="s">
        <v>793</v>
      </c>
      <c r="B57" s="205">
        <v>2284</v>
      </c>
      <c r="C57" s="206">
        <v>120</v>
      </c>
      <c r="D57" s="176">
        <v>7112220</v>
      </c>
      <c r="E57" s="176" t="s">
        <v>417</v>
      </c>
      <c r="F57" s="176" t="s">
        <v>8</v>
      </c>
    </row>
    <row r="60" spans="1:6" x14ac:dyDescent="0.25">
      <c r="C60" s="204">
        <f>SUMPRODUCT(B5:B57,C5:C57)/SUM(B5:B57)</f>
        <v>68.726332652458723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5"/>
  <sheetViews>
    <sheetView topLeftCell="A2" workbookViewId="0">
      <selection activeCell="C36" sqref="C36"/>
    </sheetView>
  </sheetViews>
  <sheetFormatPr defaultRowHeight="15" x14ac:dyDescent="0.25"/>
  <cols>
    <col min="1" max="1" width="11.7109375" style="176" bestFit="1" customWidth="1"/>
    <col min="2" max="2" width="8.7109375" style="176" bestFit="1" customWidth="1"/>
    <col min="3" max="3" width="8.28515625" style="176" bestFit="1" customWidth="1"/>
    <col min="4" max="4" width="13.5703125" style="176" bestFit="1" customWidth="1"/>
    <col min="5" max="5" width="39.7109375" style="176" bestFit="1" customWidth="1"/>
    <col min="6" max="6" width="4.7109375" style="176" bestFit="1" customWidth="1"/>
  </cols>
  <sheetData>
    <row r="4" spans="1:6" x14ac:dyDescent="0.25">
      <c r="A4" s="176" t="s">
        <v>786</v>
      </c>
      <c r="B4" s="176" t="s">
        <v>677</v>
      </c>
      <c r="C4" s="176" t="s">
        <v>785</v>
      </c>
      <c r="D4" s="176" t="s">
        <v>783</v>
      </c>
      <c r="E4" s="176" t="s">
        <v>699</v>
      </c>
      <c r="F4" s="176" t="s">
        <v>599</v>
      </c>
    </row>
    <row r="5" spans="1:6" x14ac:dyDescent="0.25">
      <c r="A5" s="201">
        <v>42563</v>
      </c>
      <c r="B5" s="176">
        <v>219</v>
      </c>
      <c r="C5" s="200">
        <v>90</v>
      </c>
      <c r="D5" s="176">
        <v>7112222</v>
      </c>
      <c r="E5" s="176" t="s">
        <v>423</v>
      </c>
      <c r="F5" s="176" t="s">
        <v>8</v>
      </c>
    </row>
    <row r="6" spans="1:6" x14ac:dyDescent="0.25">
      <c r="A6" s="201">
        <v>42563</v>
      </c>
      <c r="B6" s="176">
        <v>68</v>
      </c>
      <c r="C6" s="200">
        <v>68.84</v>
      </c>
      <c r="D6" s="176">
        <v>7112222</v>
      </c>
      <c r="E6" s="176" t="s">
        <v>423</v>
      </c>
      <c r="F6" s="176" t="s">
        <v>8</v>
      </c>
    </row>
    <row r="7" spans="1:6" x14ac:dyDescent="0.25">
      <c r="A7" s="201">
        <v>42591</v>
      </c>
      <c r="B7" s="176">
        <v>112</v>
      </c>
      <c r="C7" s="200">
        <v>100</v>
      </c>
      <c r="D7" s="176">
        <v>7112222</v>
      </c>
      <c r="E7" s="176" t="s">
        <v>423</v>
      </c>
      <c r="F7" s="176" t="s">
        <v>8</v>
      </c>
    </row>
    <row r="8" spans="1:6" x14ac:dyDescent="0.25">
      <c r="A8" s="201">
        <v>42682</v>
      </c>
      <c r="B8" s="176">
        <v>250</v>
      </c>
      <c r="C8" s="200">
        <v>70</v>
      </c>
      <c r="D8" s="176">
        <v>7112222</v>
      </c>
      <c r="E8" s="176" t="s">
        <v>423</v>
      </c>
      <c r="F8" s="176" t="s">
        <v>8</v>
      </c>
    </row>
    <row r="9" spans="1:6" x14ac:dyDescent="0.25">
      <c r="A9" s="201">
        <v>42864</v>
      </c>
      <c r="B9" s="176">
        <v>79</v>
      </c>
      <c r="C9" s="200">
        <v>92.28</v>
      </c>
      <c r="D9" s="176">
        <v>7112222</v>
      </c>
      <c r="E9" s="176" t="s">
        <v>423</v>
      </c>
      <c r="F9" s="176" t="s">
        <v>8</v>
      </c>
    </row>
    <row r="10" spans="1:6" x14ac:dyDescent="0.25">
      <c r="A10" s="201">
        <v>42997</v>
      </c>
      <c r="B10" s="176">
        <v>104</v>
      </c>
      <c r="C10" s="200">
        <v>98</v>
      </c>
      <c r="D10" s="176">
        <v>7112222</v>
      </c>
      <c r="E10" s="176" t="s">
        <v>423</v>
      </c>
      <c r="F10" s="176" t="s">
        <v>8</v>
      </c>
    </row>
    <row r="11" spans="1:6" x14ac:dyDescent="0.25">
      <c r="A11" s="201">
        <v>43109</v>
      </c>
      <c r="B11" s="176">
        <v>94</v>
      </c>
      <c r="C11" s="200">
        <v>46</v>
      </c>
      <c r="D11" s="176">
        <v>7112222</v>
      </c>
      <c r="E11" s="176" t="s">
        <v>423</v>
      </c>
      <c r="F11" s="176" t="s">
        <v>8</v>
      </c>
    </row>
    <row r="12" spans="1:6" x14ac:dyDescent="0.25">
      <c r="A12" s="201">
        <v>43326</v>
      </c>
      <c r="B12" s="176">
        <v>352</v>
      </c>
      <c r="C12" s="200">
        <v>70</v>
      </c>
      <c r="D12" s="176">
        <v>7112222</v>
      </c>
      <c r="E12" s="176" t="s">
        <v>423</v>
      </c>
      <c r="F12" s="176" t="s">
        <v>8</v>
      </c>
    </row>
    <row r="13" spans="1:6" x14ac:dyDescent="0.25">
      <c r="A13" s="201">
        <v>43326</v>
      </c>
      <c r="B13" s="176">
        <v>240</v>
      </c>
      <c r="C13" s="200">
        <v>75</v>
      </c>
      <c r="D13" s="176">
        <v>7112222</v>
      </c>
      <c r="E13" s="176" t="s">
        <v>423</v>
      </c>
      <c r="F13" s="176" t="s">
        <v>8</v>
      </c>
    </row>
    <row r="14" spans="1:6" x14ac:dyDescent="0.25">
      <c r="A14" s="201">
        <v>43445</v>
      </c>
      <c r="B14" s="176">
        <v>59</v>
      </c>
      <c r="C14" s="200">
        <v>160.22</v>
      </c>
      <c r="D14" s="176">
        <v>7112222</v>
      </c>
      <c r="E14" s="176" t="s">
        <v>423</v>
      </c>
      <c r="F14" s="176" t="s">
        <v>8</v>
      </c>
    </row>
    <row r="15" spans="1:6" x14ac:dyDescent="0.25">
      <c r="A15" s="201">
        <v>43963</v>
      </c>
      <c r="B15" s="176">
        <v>211</v>
      </c>
      <c r="C15" s="200">
        <v>35</v>
      </c>
      <c r="D15" s="176">
        <v>7112222</v>
      </c>
      <c r="E15" s="176" t="s">
        <v>423</v>
      </c>
      <c r="F15" s="176" t="s">
        <v>8</v>
      </c>
    </row>
    <row r="16" spans="1:6" x14ac:dyDescent="0.25">
      <c r="A16" s="201">
        <v>44054</v>
      </c>
      <c r="B16" s="176">
        <v>120</v>
      </c>
      <c r="C16" s="200">
        <v>98.85</v>
      </c>
      <c r="D16" s="176">
        <v>7112222</v>
      </c>
      <c r="E16" s="176" t="s">
        <v>423</v>
      </c>
      <c r="F16" s="176" t="s">
        <v>8</v>
      </c>
    </row>
    <row r="17" spans="1:6" x14ac:dyDescent="0.25">
      <c r="A17" s="201">
        <v>44117</v>
      </c>
      <c r="B17" s="176">
        <v>108</v>
      </c>
      <c r="C17" s="200">
        <v>51.65</v>
      </c>
      <c r="D17" s="176">
        <v>7112222</v>
      </c>
      <c r="E17" s="176" t="s">
        <v>423</v>
      </c>
      <c r="F17" s="176" t="s">
        <v>8</v>
      </c>
    </row>
    <row r="18" spans="1:6" x14ac:dyDescent="0.25">
      <c r="A18" s="201">
        <v>44145</v>
      </c>
      <c r="B18" s="176">
        <v>102</v>
      </c>
      <c r="C18" s="200">
        <v>160</v>
      </c>
      <c r="D18" s="176">
        <v>7112222</v>
      </c>
      <c r="E18" s="176" t="s">
        <v>423</v>
      </c>
      <c r="F18" s="176" t="s">
        <v>8</v>
      </c>
    </row>
    <row r="19" spans="1:6" x14ac:dyDescent="0.25">
      <c r="A19" s="201">
        <v>44173</v>
      </c>
      <c r="B19" s="176">
        <v>277</v>
      </c>
      <c r="C19" s="200">
        <v>63.4</v>
      </c>
      <c r="D19" s="176">
        <v>7112222</v>
      </c>
      <c r="E19" s="176" t="s">
        <v>423</v>
      </c>
      <c r="F19" s="176" t="s">
        <v>8</v>
      </c>
    </row>
    <row r="20" spans="1:6" x14ac:dyDescent="0.25">
      <c r="A20" s="201">
        <v>44264</v>
      </c>
      <c r="B20" s="176">
        <v>196</v>
      </c>
      <c r="C20" s="200">
        <v>90</v>
      </c>
      <c r="D20" s="176">
        <v>7112222</v>
      </c>
      <c r="E20" s="176" t="s">
        <v>423</v>
      </c>
      <c r="F20" s="176" t="s">
        <v>8</v>
      </c>
    </row>
    <row r="21" spans="1:6" x14ac:dyDescent="0.25">
      <c r="A21" s="201">
        <v>44327</v>
      </c>
      <c r="B21" s="176">
        <v>94</v>
      </c>
      <c r="C21" s="200">
        <v>125</v>
      </c>
      <c r="D21" s="176">
        <v>7112222</v>
      </c>
      <c r="E21" s="176" t="s">
        <v>423</v>
      </c>
      <c r="F21" s="176" t="s">
        <v>8</v>
      </c>
    </row>
    <row r="22" spans="1:6" x14ac:dyDescent="0.25">
      <c r="A22" s="201">
        <v>44355</v>
      </c>
      <c r="B22" s="176">
        <v>229</v>
      </c>
      <c r="C22" s="200">
        <v>107</v>
      </c>
      <c r="D22" s="176">
        <v>7112222</v>
      </c>
      <c r="E22" s="176" t="s">
        <v>423</v>
      </c>
      <c r="F22" s="176" t="s">
        <v>8</v>
      </c>
    </row>
    <row r="23" spans="1:6" x14ac:dyDescent="0.25">
      <c r="A23" s="201">
        <v>44355</v>
      </c>
      <c r="B23" s="176">
        <v>141</v>
      </c>
      <c r="C23" s="200">
        <v>110</v>
      </c>
      <c r="D23" s="176">
        <v>7112222</v>
      </c>
      <c r="E23" s="176" t="s">
        <v>423</v>
      </c>
      <c r="F23" s="176" t="s">
        <v>8</v>
      </c>
    </row>
    <row r="24" spans="1:6" x14ac:dyDescent="0.25">
      <c r="A24" s="201">
        <v>44453</v>
      </c>
      <c r="B24" s="176">
        <v>110</v>
      </c>
      <c r="C24" s="200">
        <v>65</v>
      </c>
      <c r="D24" s="176">
        <v>7112222</v>
      </c>
      <c r="E24" s="176" t="s">
        <v>423</v>
      </c>
      <c r="F24" s="176" t="s">
        <v>8</v>
      </c>
    </row>
    <row r="25" spans="1:6" x14ac:dyDescent="0.25">
      <c r="A25" s="201">
        <v>44509</v>
      </c>
      <c r="B25" s="176">
        <v>240</v>
      </c>
      <c r="C25" s="200">
        <v>77</v>
      </c>
      <c r="D25" s="176">
        <v>7112222</v>
      </c>
      <c r="E25" s="176" t="s">
        <v>423</v>
      </c>
      <c r="F25" s="176" t="s">
        <v>8</v>
      </c>
    </row>
    <row r="26" spans="1:6" x14ac:dyDescent="0.25">
      <c r="A26" s="205" t="s">
        <v>793</v>
      </c>
      <c r="B26" s="205">
        <v>384</v>
      </c>
      <c r="C26" s="206">
        <v>275</v>
      </c>
      <c r="D26" s="176">
        <v>7112222</v>
      </c>
      <c r="E26" s="176" t="s">
        <v>423</v>
      </c>
      <c r="F26" s="176" t="s">
        <v>8</v>
      </c>
    </row>
    <row r="27" spans="1:6" x14ac:dyDescent="0.25">
      <c r="A27" s="205" t="s">
        <v>792</v>
      </c>
      <c r="B27" s="205">
        <v>784</v>
      </c>
      <c r="C27" s="206">
        <v>125</v>
      </c>
      <c r="D27" s="176">
        <v>7112222</v>
      </c>
      <c r="E27" s="176" t="s">
        <v>423</v>
      </c>
      <c r="F27" s="176" t="s">
        <v>8</v>
      </c>
    </row>
    <row r="28" spans="1:6" x14ac:dyDescent="0.25">
      <c r="A28" s="205" t="s">
        <v>790</v>
      </c>
      <c r="B28" s="205">
        <v>165</v>
      </c>
      <c r="C28" s="206">
        <v>71</v>
      </c>
      <c r="D28" s="176">
        <v>7112222</v>
      </c>
      <c r="E28" s="176" t="s">
        <v>423</v>
      </c>
      <c r="F28" s="176" t="s">
        <v>8</v>
      </c>
    </row>
    <row r="29" spans="1:6" x14ac:dyDescent="0.25">
      <c r="A29" s="205" t="s">
        <v>790</v>
      </c>
      <c r="B29" s="205">
        <v>206</v>
      </c>
      <c r="C29" s="206">
        <v>108.54</v>
      </c>
      <c r="D29" s="176">
        <v>7112222</v>
      </c>
      <c r="E29" s="176" t="s">
        <v>423</v>
      </c>
      <c r="F29" s="176" t="s">
        <v>8</v>
      </c>
    </row>
    <row r="30" spans="1:6" x14ac:dyDescent="0.25">
      <c r="A30" s="205" t="s">
        <v>789</v>
      </c>
      <c r="B30" s="205">
        <v>110</v>
      </c>
      <c r="C30" s="206">
        <v>125</v>
      </c>
      <c r="D30" s="176">
        <v>7112222</v>
      </c>
      <c r="E30" s="176" t="s">
        <v>423</v>
      </c>
      <c r="F30" s="176" t="s">
        <v>8</v>
      </c>
    </row>
    <row r="35" spans="3:3" x14ac:dyDescent="0.25">
      <c r="C35" s="204">
        <f>SUMPRODUCT(B5:B30,C5:C30)/SUM(B5:B30)</f>
        <v>105.29371982588049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0"/>
  <sheetViews>
    <sheetView workbookViewId="0">
      <selection activeCell="D1" sqref="D1:D1048576"/>
    </sheetView>
  </sheetViews>
  <sheetFormatPr defaultRowHeight="15" x14ac:dyDescent="0.25"/>
  <cols>
    <col min="1" max="1" width="11.7109375" style="176" bestFit="1" customWidth="1"/>
    <col min="2" max="2" width="8.7109375" style="176" bestFit="1" customWidth="1"/>
    <col min="3" max="3" width="7.85546875" style="176" bestFit="1" customWidth="1"/>
    <col min="4" max="4" width="13.5703125" style="176" bestFit="1" customWidth="1"/>
    <col min="5" max="5" width="45.28515625" style="176" bestFit="1" customWidth="1"/>
    <col min="6" max="6" width="4.7109375" style="176" bestFit="1" customWidth="1"/>
  </cols>
  <sheetData>
    <row r="4" spans="1:6" x14ac:dyDescent="0.25">
      <c r="A4" s="176" t="s">
        <v>786</v>
      </c>
      <c r="B4" s="176" t="s">
        <v>677</v>
      </c>
      <c r="C4" s="176" t="s">
        <v>785</v>
      </c>
      <c r="D4" s="176" t="s">
        <v>783</v>
      </c>
      <c r="E4" s="176" t="s">
        <v>699</v>
      </c>
      <c r="F4" s="176" t="s">
        <v>599</v>
      </c>
    </row>
    <row r="5" spans="1:6" x14ac:dyDescent="0.25">
      <c r="A5" s="201">
        <v>42927</v>
      </c>
      <c r="B5" s="176">
        <v>198</v>
      </c>
      <c r="C5" s="200">
        <v>86.2</v>
      </c>
      <c r="D5" s="176">
        <v>7112223</v>
      </c>
      <c r="E5" s="176" t="s">
        <v>426</v>
      </c>
      <c r="F5" s="176" t="s">
        <v>8</v>
      </c>
    </row>
    <row r="6" spans="1:6" x14ac:dyDescent="0.25">
      <c r="A6" s="201">
        <v>43144</v>
      </c>
      <c r="B6" s="176">
        <v>663</v>
      </c>
      <c r="C6" s="200">
        <v>80</v>
      </c>
      <c r="D6" s="176">
        <v>7112223</v>
      </c>
      <c r="E6" s="176" t="s">
        <v>426</v>
      </c>
      <c r="F6" s="176" t="s">
        <v>8</v>
      </c>
    </row>
    <row r="10" spans="1:6" x14ac:dyDescent="0.25">
      <c r="C10" s="204">
        <f>SUMPRODUCT(B5:B6,C5:C6)/SUM(B5:B6)</f>
        <v>81.425783972125444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0"/>
  <sheetViews>
    <sheetView workbookViewId="0">
      <selection activeCell="D1" sqref="D1:D1048576"/>
    </sheetView>
  </sheetViews>
  <sheetFormatPr defaultRowHeight="15" x14ac:dyDescent="0.25"/>
  <cols>
    <col min="1" max="1" width="11.7109375" style="176" bestFit="1" customWidth="1"/>
    <col min="2" max="2" width="8.7109375" style="176" bestFit="1" customWidth="1"/>
    <col min="3" max="3" width="8.28515625" style="176" bestFit="1" customWidth="1"/>
    <col min="4" max="4" width="13.5703125" style="176" bestFit="1" customWidth="1"/>
    <col min="5" max="5" width="51.42578125" style="176" bestFit="1" customWidth="1"/>
    <col min="6" max="6" width="4.7109375" style="176" bestFit="1" customWidth="1"/>
  </cols>
  <sheetData>
    <row r="4" spans="1:6" x14ac:dyDescent="0.25">
      <c r="A4" s="176" t="s">
        <v>786</v>
      </c>
      <c r="B4" s="176" t="s">
        <v>677</v>
      </c>
      <c r="C4" s="176" t="s">
        <v>785</v>
      </c>
      <c r="D4" s="176" t="s">
        <v>783</v>
      </c>
      <c r="E4" s="176" t="s">
        <v>699</v>
      </c>
      <c r="F4" s="176" t="s">
        <v>599</v>
      </c>
    </row>
    <row r="5" spans="1:6" x14ac:dyDescent="0.25">
      <c r="A5" s="201">
        <v>43144</v>
      </c>
      <c r="B5" s="176">
        <v>114</v>
      </c>
      <c r="C5" s="200">
        <v>175</v>
      </c>
      <c r="D5" s="176">
        <v>7112224</v>
      </c>
      <c r="E5" s="176" t="s">
        <v>429</v>
      </c>
      <c r="F5" s="176" t="s">
        <v>8</v>
      </c>
    </row>
    <row r="10" spans="1:6" x14ac:dyDescent="0.25">
      <c r="C10" s="204">
        <f>SUMPRODUCT(B5,C5)/SUM(B5)</f>
        <v>175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0"/>
  <sheetViews>
    <sheetView workbookViewId="0">
      <selection activeCell="C21" sqref="C21"/>
    </sheetView>
  </sheetViews>
  <sheetFormatPr defaultRowHeight="15" x14ac:dyDescent="0.25"/>
  <cols>
    <col min="1" max="1" width="11.7109375" style="176" bestFit="1" customWidth="1"/>
    <col min="2" max="2" width="8.7109375" style="176" bestFit="1" customWidth="1"/>
    <col min="3" max="3" width="8.28515625" style="176" bestFit="1" customWidth="1"/>
    <col min="4" max="4" width="13.5703125" style="176" bestFit="1" customWidth="1"/>
    <col min="5" max="5" width="33.140625" style="176" bestFit="1" customWidth="1"/>
    <col min="6" max="6" width="4.7109375" style="176" bestFit="1" customWidth="1"/>
  </cols>
  <sheetData>
    <row r="4" spans="1:6" x14ac:dyDescent="0.25">
      <c r="A4" s="176" t="s">
        <v>786</v>
      </c>
      <c r="B4" s="176" t="s">
        <v>677</v>
      </c>
      <c r="C4" s="176" t="s">
        <v>785</v>
      </c>
      <c r="D4" s="176" t="s">
        <v>783</v>
      </c>
      <c r="E4" s="176" t="s">
        <v>699</v>
      </c>
      <c r="F4" s="176" t="s">
        <v>599</v>
      </c>
    </row>
    <row r="5" spans="1:6" x14ac:dyDescent="0.25">
      <c r="A5" s="201">
        <v>42682</v>
      </c>
      <c r="B5" s="203">
        <v>3755</v>
      </c>
      <c r="C5" s="200">
        <v>60</v>
      </c>
      <c r="D5" s="176">
        <v>7112230</v>
      </c>
      <c r="E5" s="176" t="s">
        <v>432</v>
      </c>
      <c r="F5" s="176" t="s">
        <v>8</v>
      </c>
    </row>
    <row r="6" spans="1:6" x14ac:dyDescent="0.25">
      <c r="A6" s="201">
        <v>42927</v>
      </c>
      <c r="B6" s="176">
        <v>287</v>
      </c>
      <c r="C6" s="200">
        <v>65</v>
      </c>
      <c r="D6" s="176">
        <v>7112230</v>
      </c>
      <c r="E6" s="176" t="s">
        <v>432</v>
      </c>
      <c r="F6" s="176" t="s">
        <v>8</v>
      </c>
    </row>
    <row r="7" spans="1:6" x14ac:dyDescent="0.25">
      <c r="A7" s="201">
        <v>43445</v>
      </c>
      <c r="B7" s="176">
        <v>322</v>
      </c>
      <c r="C7" s="200">
        <v>130</v>
      </c>
      <c r="D7" s="176">
        <v>7112230</v>
      </c>
      <c r="E7" s="176" t="s">
        <v>432</v>
      </c>
      <c r="F7" s="176" t="s">
        <v>8</v>
      </c>
    </row>
    <row r="8" spans="1:6" x14ac:dyDescent="0.25">
      <c r="A8" s="201">
        <v>43599</v>
      </c>
      <c r="B8" s="203">
        <v>1134</v>
      </c>
      <c r="C8" s="200">
        <v>60</v>
      </c>
      <c r="D8" s="176">
        <v>7112230</v>
      </c>
      <c r="E8" s="176" t="s">
        <v>432</v>
      </c>
      <c r="F8" s="176" t="s">
        <v>8</v>
      </c>
    </row>
    <row r="9" spans="1:6" x14ac:dyDescent="0.25">
      <c r="A9" s="201">
        <v>43935</v>
      </c>
      <c r="B9" s="176">
        <v>387</v>
      </c>
      <c r="C9" s="200">
        <v>79</v>
      </c>
      <c r="D9" s="176">
        <v>7112230</v>
      </c>
      <c r="E9" s="176" t="s">
        <v>432</v>
      </c>
      <c r="F9" s="176" t="s">
        <v>8</v>
      </c>
    </row>
    <row r="10" spans="1:6" x14ac:dyDescent="0.25">
      <c r="A10" s="201">
        <v>44264</v>
      </c>
      <c r="B10" s="176">
        <v>607</v>
      </c>
      <c r="C10" s="200">
        <v>80</v>
      </c>
      <c r="D10" s="176">
        <v>7112230</v>
      </c>
      <c r="E10" s="176" t="s">
        <v>432</v>
      </c>
      <c r="F10" s="176" t="s">
        <v>8</v>
      </c>
    </row>
    <row r="11" spans="1:6" x14ac:dyDescent="0.25">
      <c r="A11" s="201">
        <v>44418</v>
      </c>
      <c r="B11" s="176">
        <v>657</v>
      </c>
      <c r="C11" s="200">
        <v>65</v>
      </c>
      <c r="D11" s="176">
        <v>7112230</v>
      </c>
      <c r="E11" s="176" t="s">
        <v>432</v>
      </c>
      <c r="F11" s="176" t="s">
        <v>8</v>
      </c>
    </row>
    <row r="12" spans="1:6" x14ac:dyDescent="0.25">
      <c r="A12" s="201">
        <v>44509</v>
      </c>
      <c r="B12" s="176">
        <v>185</v>
      </c>
      <c r="C12" s="200">
        <v>90</v>
      </c>
      <c r="D12" s="176">
        <v>7112230</v>
      </c>
      <c r="E12" s="176" t="s">
        <v>432</v>
      </c>
      <c r="F12" s="176" t="s">
        <v>8</v>
      </c>
    </row>
    <row r="13" spans="1:6" x14ac:dyDescent="0.25">
      <c r="A13" s="205" t="s">
        <v>794</v>
      </c>
      <c r="B13" s="205">
        <v>240</v>
      </c>
      <c r="C13" s="206">
        <v>144</v>
      </c>
      <c r="D13" s="176">
        <v>7112230</v>
      </c>
      <c r="E13" s="176" t="s">
        <v>432</v>
      </c>
      <c r="F13" s="176" t="s">
        <v>8</v>
      </c>
    </row>
    <row r="14" spans="1:6" x14ac:dyDescent="0.25">
      <c r="A14" s="205" t="s">
        <v>790</v>
      </c>
      <c r="B14" s="205">
        <v>9194</v>
      </c>
      <c r="C14" s="206">
        <v>104.86</v>
      </c>
      <c r="D14" s="176">
        <v>7112230</v>
      </c>
      <c r="E14" s="176" t="s">
        <v>432</v>
      </c>
      <c r="F14" s="176" t="s">
        <v>8</v>
      </c>
    </row>
    <row r="15" spans="1:6" x14ac:dyDescent="0.25">
      <c r="A15" s="205" t="s">
        <v>793</v>
      </c>
      <c r="B15" s="205">
        <v>4136</v>
      </c>
      <c r="C15" s="206">
        <v>77</v>
      </c>
      <c r="D15" s="176">
        <v>7112230</v>
      </c>
      <c r="E15" s="176" t="s">
        <v>432</v>
      </c>
      <c r="F15" s="176" t="s">
        <v>8</v>
      </c>
    </row>
    <row r="20" spans="3:3" x14ac:dyDescent="0.25">
      <c r="C20" s="204">
        <f>SUMPRODUCT(B5:B15,C5:C15)/SUM(B5:B15)</f>
        <v>86.560363566781476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topLeftCell="A2" workbookViewId="0">
      <selection activeCell="I32" sqref="I32:I33"/>
    </sheetView>
  </sheetViews>
  <sheetFormatPr defaultRowHeight="15" x14ac:dyDescent="0.25"/>
  <cols>
    <col min="1" max="1" width="4.5703125" customWidth="1"/>
    <col min="2" max="2" width="10.5703125" customWidth="1"/>
    <col min="4" max="4" width="3.7109375" customWidth="1"/>
    <col min="5" max="6" width="3" customWidth="1"/>
    <col min="7" max="7" width="17" customWidth="1"/>
    <col min="8" max="9" width="11.7109375" customWidth="1"/>
    <col min="10" max="10" width="18.7109375" customWidth="1"/>
    <col min="11" max="11" width="17" customWidth="1"/>
    <col min="12" max="12" width="11.7109375" customWidth="1"/>
    <col min="13" max="13" width="18.7109375" customWidth="1"/>
  </cols>
  <sheetData>
    <row r="1" spans="1:15" ht="27" thickBot="1" x14ac:dyDescent="0.4">
      <c r="A1" s="268" t="s">
        <v>800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70"/>
    </row>
    <row r="2" spans="1:15" ht="14.45" x14ac:dyDescent="0.3">
      <c r="A2" s="271" t="s">
        <v>601</v>
      </c>
      <c r="B2" s="272"/>
      <c r="C2" s="265">
        <f>'Pile Costs'!B6</f>
        <v>33172</v>
      </c>
      <c r="D2" s="266"/>
      <c r="E2" s="266"/>
      <c r="F2" s="266"/>
      <c r="G2" s="275"/>
      <c r="H2" s="5" t="s">
        <v>602</v>
      </c>
      <c r="I2" s="36">
        <f>'Pile Costs'!H6</f>
        <v>33.703099999999999</v>
      </c>
      <c r="J2" s="7" t="s">
        <v>664</v>
      </c>
      <c r="K2" s="265" t="str">
        <f>'Pile Costs'!K6:O6</f>
        <v>N. Harman - Support</v>
      </c>
      <c r="L2" s="266"/>
      <c r="M2" s="267"/>
      <c r="N2" s="27"/>
      <c r="O2" s="30"/>
    </row>
    <row r="3" spans="1:15" ht="14.45" x14ac:dyDescent="0.3">
      <c r="A3" s="273" t="s">
        <v>603</v>
      </c>
      <c r="B3" s="274"/>
      <c r="C3" s="33" t="str">
        <f>'Pile Costs'!B7</f>
        <v>US 17</v>
      </c>
      <c r="D3" s="282" t="s">
        <v>604</v>
      </c>
      <c r="E3" s="283"/>
      <c r="F3" s="284"/>
      <c r="G3" s="34" t="str">
        <f>'Pile Costs'!D7</f>
        <v>26 - Horry</v>
      </c>
      <c r="H3" s="5" t="s">
        <v>606</v>
      </c>
      <c r="I3" s="35">
        <f>'Pile Costs'!H7</f>
        <v>78.932900000000004</v>
      </c>
      <c r="J3" s="7" t="s">
        <v>666</v>
      </c>
      <c r="K3" s="276">
        <f>'Pile Costs'!K7:O7</f>
        <v>43314</v>
      </c>
      <c r="L3" s="277"/>
      <c r="M3" s="277"/>
      <c r="N3" s="28"/>
      <c r="O3" s="31"/>
    </row>
    <row r="4" spans="1:15" ht="15" customHeight="1" thickBot="1" x14ac:dyDescent="0.35">
      <c r="A4" s="278" t="s">
        <v>607</v>
      </c>
      <c r="B4" s="279"/>
      <c r="C4" s="280" t="str">
        <f>'Pile Costs'!B8</f>
        <v>Bridge on Line 5 Ramp over Line 1 Loop at Interchange of Harrelson Blvd &amp; US 17</v>
      </c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9"/>
      <c r="O4" s="32"/>
    </row>
    <row r="5" spans="1:15" ht="24" thickBot="1" x14ac:dyDescent="0.5">
      <c r="A5" s="131"/>
      <c r="B5" s="132"/>
      <c r="C5" s="132"/>
      <c r="D5" s="132"/>
      <c r="E5" s="132"/>
      <c r="F5" s="132"/>
      <c r="G5" s="132"/>
      <c r="H5" s="289" t="s">
        <v>671</v>
      </c>
      <c r="I5" s="290"/>
      <c r="J5" s="290"/>
      <c r="K5" s="290"/>
      <c r="L5" s="290"/>
      <c r="M5" s="291"/>
    </row>
    <row r="6" spans="1:15" x14ac:dyDescent="0.25">
      <c r="A6" s="292" t="s">
        <v>672</v>
      </c>
      <c r="B6" s="293"/>
      <c r="C6" s="293"/>
      <c r="D6" s="293"/>
      <c r="E6" s="293"/>
      <c r="F6" s="293"/>
      <c r="G6" s="296" t="s">
        <v>673</v>
      </c>
      <c r="H6" s="298" t="s">
        <v>674</v>
      </c>
      <c r="I6" s="299"/>
      <c r="J6" s="300"/>
      <c r="K6" s="299" t="s">
        <v>675</v>
      </c>
      <c r="L6" s="299"/>
      <c r="M6" s="300"/>
    </row>
    <row r="7" spans="1:15" x14ac:dyDescent="0.25">
      <c r="A7" s="294"/>
      <c r="B7" s="295"/>
      <c r="C7" s="295"/>
      <c r="D7" s="295"/>
      <c r="E7" s="295"/>
      <c r="F7" s="295"/>
      <c r="G7" s="297"/>
      <c r="H7" s="133" t="s">
        <v>676</v>
      </c>
      <c r="I7" s="134" t="s">
        <v>677</v>
      </c>
      <c r="J7" s="135" t="s">
        <v>678</v>
      </c>
      <c r="K7" s="136" t="s">
        <v>676</v>
      </c>
      <c r="L7" s="134" t="s">
        <v>677</v>
      </c>
      <c r="M7" s="135" t="s">
        <v>678</v>
      </c>
    </row>
    <row r="8" spans="1:15" ht="14.45" x14ac:dyDescent="0.3">
      <c r="A8" s="137" t="s">
        <v>679</v>
      </c>
      <c r="B8" s="138"/>
      <c r="C8" s="138"/>
      <c r="D8" s="138"/>
      <c r="E8" s="138"/>
      <c r="F8" s="138"/>
      <c r="G8" s="138"/>
      <c r="H8" s="139"/>
      <c r="I8" s="140"/>
      <c r="J8" s="141"/>
      <c r="K8" s="142"/>
      <c r="L8" s="142"/>
      <c r="M8" s="143"/>
    </row>
    <row r="9" spans="1:15" x14ac:dyDescent="0.25">
      <c r="A9" s="144"/>
      <c r="B9" s="138" t="s">
        <v>680</v>
      </c>
      <c r="C9" s="138"/>
      <c r="D9" s="138"/>
      <c r="E9" s="138"/>
      <c r="F9" s="138"/>
      <c r="G9" s="145" t="s">
        <v>681</v>
      </c>
      <c r="H9" s="146">
        <f>'FDN Testing Rates'!I18</f>
        <v>685</v>
      </c>
      <c r="I9" s="147">
        <v>1</v>
      </c>
      <c r="J9" s="148">
        <f>+I9*H9</f>
        <v>685</v>
      </c>
      <c r="K9" s="149"/>
      <c r="L9" s="150"/>
      <c r="M9" s="151"/>
    </row>
    <row r="10" spans="1:15" ht="14.45" x14ac:dyDescent="0.3">
      <c r="A10" s="144"/>
      <c r="B10" s="138"/>
      <c r="C10" s="138"/>
      <c r="D10" s="138"/>
      <c r="E10" s="138"/>
      <c r="F10" s="138"/>
      <c r="G10" s="138"/>
      <c r="H10" s="306"/>
      <c r="I10" s="307"/>
      <c r="J10" s="152"/>
      <c r="K10" s="153"/>
      <c r="L10" s="138"/>
      <c r="M10" s="141"/>
    </row>
    <row r="11" spans="1:15" ht="17.25" x14ac:dyDescent="0.25">
      <c r="A11" s="137" t="s">
        <v>804</v>
      </c>
      <c r="B11" s="138"/>
      <c r="C11" s="138"/>
      <c r="D11" s="138"/>
      <c r="E11" s="138"/>
      <c r="F11" s="138"/>
      <c r="G11" s="154" t="s">
        <v>682</v>
      </c>
      <c r="H11" s="155">
        <f>'FDN Testing Rates'!I15</f>
        <v>0.65500000000000003</v>
      </c>
      <c r="I11" s="147">
        <v>100</v>
      </c>
      <c r="J11" s="156">
        <f>+I11*H11</f>
        <v>65.5</v>
      </c>
      <c r="K11" s="149"/>
      <c r="L11" s="150"/>
      <c r="M11" s="151"/>
    </row>
    <row r="12" spans="1:15" ht="14.45" x14ac:dyDescent="0.3">
      <c r="A12" s="144"/>
      <c r="B12" s="138"/>
      <c r="C12" s="138"/>
      <c r="D12" s="138"/>
      <c r="E12" s="138"/>
      <c r="F12" s="138"/>
      <c r="G12" s="138"/>
      <c r="H12" s="157"/>
      <c r="I12" s="138"/>
      <c r="J12" s="158"/>
      <c r="K12" s="153"/>
      <c r="L12" s="138"/>
      <c r="M12" s="141"/>
    </row>
    <row r="13" spans="1:15" ht="14.45" x14ac:dyDescent="0.3">
      <c r="A13" s="137" t="s">
        <v>683</v>
      </c>
      <c r="B13" s="138"/>
      <c r="C13" s="138"/>
      <c r="D13" s="138"/>
      <c r="E13" s="138"/>
      <c r="F13" s="138"/>
      <c r="G13" s="138"/>
      <c r="H13" s="159"/>
      <c r="I13" s="160"/>
      <c r="J13" s="161"/>
      <c r="K13" s="162"/>
      <c r="L13" s="138"/>
      <c r="M13" s="141"/>
    </row>
    <row r="14" spans="1:15" x14ac:dyDescent="0.25">
      <c r="A14" s="144"/>
      <c r="B14" s="138" t="s">
        <v>684</v>
      </c>
      <c r="C14" s="138"/>
      <c r="D14" s="138"/>
      <c r="E14" s="138"/>
      <c r="F14" s="138"/>
      <c r="G14" s="154" t="s">
        <v>685</v>
      </c>
      <c r="H14" s="163">
        <f>'FDN Testing Rates'!I7</f>
        <v>280</v>
      </c>
      <c r="I14" s="147"/>
      <c r="J14" s="156">
        <f>+I14*H14</f>
        <v>0</v>
      </c>
      <c r="K14" s="163">
        <f>H14</f>
        <v>280</v>
      </c>
      <c r="L14" s="147"/>
      <c r="M14" s="156">
        <f>+K14*L14</f>
        <v>0</v>
      </c>
    </row>
    <row r="15" spans="1:15" x14ac:dyDescent="0.25">
      <c r="A15" s="144"/>
      <c r="B15" s="138" t="s">
        <v>686</v>
      </c>
      <c r="C15" s="138"/>
      <c r="D15" s="138"/>
      <c r="E15" s="138"/>
      <c r="F15" s="138"/>
      <c r="G15" s="154" t="s">
        <v>685</v>
      </c>
      <c r="H15" s="163">
        <f>'FDN Testing Rates'!I8</f>
        <v>245</v>
      </c>
      <c r="I15" s="147"/>
      <c r="J15" s="156">
        <f>+I15*H15</f>
        <v>0</v>
      </c>
      <c r="K15" s="163">
        <f t="shared" ref="K15:K20" si="0">H15</f>
        <v>245</v>
      </c>
      <c r="L15" s="147">
        <v>3</v>
      </c>
      <c r="M15" s="156">
        <f t="shared" ref="M15:M20" si="1">+K15*L15</f>
        <v>735</v>
      </c>
    </row>
    <row r="16" spans="1:15" x14ac:dyDescent="0.25">
      <c r="A16" s="144"/>
      <c r="B16" s="138" t="s">
        <v>687</v>
      </c>
      <c r="C16" s="138"/>
      <c r="D16" s="138"/>
      <c r="E16" s="138"/>
      <c r="F16" s="138"/>
      <c r="G16" s="154" t="s">
        <v>685</v>
      </c>
      <c r="H16" s="163">
        <f>'FDN Testing Rates'!I9</f>
        <v>210</v>
      </c>
      <c r="I16" s="147"/>
      <c r="J16" s="156">
        <f t="shared" ref="J16:J20" si="2">+I16*H16</f>
        <v>0</v>
      </c>
      <c r="K16" s="163">
        <f t="shared" si="0"/>
        <v>210</v>
      </c>
      <c r="L16" s="147"/>
      <c r="M16" s="156">
        <f t="shared" si="1"/>
        <v>0</v>
      </c>
    </row>
    <row r="17" spans="1:13" x14ac:dyDescent="0.25">
      <c r="A17" s="144"/>
      <c r="B17" s="138" t="s">
        <v>688</v>
      </c>
      <c r="C17" s="138"/>
      <c r="D17" s="138"/>
      <c r="E17" s="138"/>
      <c r="F17" s="138"/>
      <c r="G17" s="154" t="s">
        <v>685</v>
      </c>
      <c r="H17" s="163">
        <v>128.83000000000001</v>
      </c>
      <c r="I17" s="147"/>
      <c r="J17" s="156">
        <f t="shared" si="2"/>
        <v>0</v>
      </c>
      <c r="K17" s="163">
        <f t="shared" si="0"/>
        <v>128.83000000000001</v>
      </c>
      <c r="L17" s="147">
        <v>6</v>
      </c>
      <c r="M17" s="156">
        <f t="shared" si="1"/>
        <v>772.98</v>
      </c>
    </row>
    <row r="18" spans="1:13" x14ac:dyDescent="0.25">
      <c r="A18" s="144"/>
      <c r="B18" s="138" t="s">
        <v>689</v>
      </c>
      <c r="C18" s="138"/>
      <c r="D18" s="138"/>
      <c r="E18" s="138"/>
      <c r="F18" s="138"/>
      <c r="G18" s="154" t="s">
        <v>685</v>
      </c>
      <c r="H18" s="163">
        <f>'FDN Testing Rates'!I11</f>
        <v>135.16</v>
      </c>
      <c r="I18" s="147">
        <v>11</v>
      </c>
      <c r="J18" s="156">
        <f t="shared" si="2"/>
        <v>1486.76</v>
      </c>
      <c r="K18" s="163">
        <f t="shared" si="0"/>
        <v>135.16</v>
      </c>
      <c r="L18" s="147"/>
      <c r="M18" s="156">
        <f t="shared" si="1"/>
        <v>0</v>
      </c>
    </row>
    <row r="19" spans="1:13" x14ac:dyDescent="0.25">
      <c r="A19" s="144"/>
      <c r="B19" s="138" t="s">
        <v>690</v>
      </c>
      <c r="C19" s="138"/>
      <c r="D19" s="138"/>
      <c r="E19" s="138"/>
      <c r="F19" s="138"/>
      <c r="G19" s="164" t="s">
        <v>685</v>
      </c>
      <c r="H19" s="163">
        <f>'FDN Testing Rates'!I12</f>
        <v>119.02</v>
      </c>
      <c r="I19" s="147"/>
      <c r="J19" s="156">
        <f t="shared" si="2"/>
        <v>0</v>
      </c>
      <c r="K19" s="163">
        <f t="shared" si="0"/>
        <v>119.02</v>
      </c>
      <c r="L19" s="147"/>
      <c r="M19" s="156">
        <f t="shared" si="1"/>
        <v>0</v>
      </c>
    </row>
    <row r="20" spans="1:13" x14ac:dyDescent="0.25">
      <c r="A20" s="144"/>
      <c r="B20" s="138" t="s">
        <v>691</v>
      </c>
      <c r="C20" s="138"/>
      <c r="D20" s="138"/>
      <c r="E20" s="138"/>
      <c r="F20" s="138"/>
      <c r="G20" s="164" t="s">
        <v>685</v>
      </c>
      <c r="H20" s="163">
        <f>'FDN Testing Rates'!I13</f>
        <v>88.08</v>
      </c>
      <c r="I20" s="147"/>
      <c r="J20" s="156">
        <f t="shared" si="2"/>
        <v>0</v>
      </c>
      <c r="K20" s="163">
        <f t="shared" si="0"/>
        <v>88.08</v>
      </c>
      <c r="L20" s="147">
        <v>2</v>
      </c>
      <c r="M20" s="156">
        <f t="shared" si="1"/>
        <v>176.16</v>
      </c>
    </row>
    <row r="21" spans="1:13" x14ac:dyDescent="0.25">
      <c r="A21" s="144"/>
      <c r="B21" s="138"/>
      <c r="C21" s="138"/>
      <c r="D21" s="138"/>
      <c r="E21" s="138"/>
      <c r="F21" s="138"/>
      <c r="G21" s="142"/>
      <c r="H21" s="308" t="s">
        <v>713</v>
      </c>
      <c r="I21" s="309"/>
      <c r="J21" s="156">
        <f>SUM(J14:J20)+J11+J9</f>
        <v>2237.2600000000002</v>
      </c>
      <c r="K21" s="310" t="s">
        <v>714</v>
      </c>
      <c r="L21" s="309"/>
      <c r="M21" s="156">
        <f>SUM(M14:M20)</f>
        <v>1684.14</v>
      </c>
    </row>
    <row r="22" spans="1:13" x14ac:dyDescent="0.25">
      <c r="A22" s="144"/>
      <c r="B22" s="138"/>
      <c r="C22" s="138"/>
      <c r="D22" s="138"/>
      <c r="E22" s="138"/>
      <c r="F22" s="138"/>
      <c r="G22" s="138"/>
      <c r="H22" s="165"/>
      <c r="I22" s="166"/>
      <c r="J22" s="167"/>
      <c r="K22" s="166"/>
      <c r="L22" s="166"/>
      <c r="M22" s="167"/>
    </row>
    <row r="23" spans="1:13" ht="16.5" thickBot="1" x14ac:dyDescent="0.3">
      <c r="A23" s="168"/>
      <c r="B23" s="160"/>
      <c r="C23" s="160"/>
      <c r="D23" s="160"/>
      <c r="E23" s="160"/>
      <c r="F23" s="160"/>
      <c r="G23" s="160"/>
      <c r="H23" s="285" t="s">
        <v>692</v>
      </c>
      <c r="I23" s="286"/>
      <c r="J23" s="169">
        <v>3</v>
      </c>
      <c r="K23" s="287" t="s">
        <v>693</v>
      </c>
      <c r="L23" s="288"/>
      <c r="M23" s="170">
        <v>3</v>
      </c>
    </row>
    <row r="24" spans="1:13" ht="18.600000000000001" customHeight="1" thickBot="1" x14ac:dyDescent="0.3">
      <c r="A24" s="301"/>
      <c r="B24" s="302"/>
      <c r="C24" s="302"/>
      <c r="D24" s="302"/>
      <c r="E24" s="302"/>
      <c r="F24" s="302"/>
      <c r="G24" s="302"/>
      <c r="H24" s="303" t="s">
        <v>694</v>
      </c>
      <c r="I24" s="304"/>
      <c r="J24" s="171">
        <f>J23*J21</f>
        <v>6711.7800000000007</v>
      </c>
      <c r="K24" s="305" t="s">
        <v>695</v>
      </c>
      <c r="L24" s="304"/>
      <c r="M24" s="171">
        <f>M23*M21</f>
        <v>5052.42</v>
      </c>
    </row>
    <row r="29" spans="1:13" ht="15" customHeight="1" x14ac:dyDescent="0.25">
      <c r="G29" s="215" t="s">
        <v>799</v>
      </c>
      <c r="H29" s="215"/>
      <c r="I29" s="215"/>
      <c r="J29" s="215"/>
      <c r="K29" s="215"/>
    </row>
    <row r="30" spans="1:13" x14ac:dyDescent="0.25">
      <c r="G30" s="215"/>
      <c r="H30" s="215"/>
      <c r="I30" s="215"/>
      <c r="J30" s="215"/>
      <c r="K30" s="215"/>
    </row>
    <row r="31" spans="1:13" x14ac:dyDescent="0.25">
      <c r="G31" s="215"/>
      <c r="H31" s="215"/>
      <c r="I31" s="215"/>
      <c r="J31" s="215"/>
      <c r="K31" s="215"/>
    </row>
    <row r="32" spans="1:13" ht="17.25" x14ac:dyDescent="0.25">
      <c r="G32" t="s">
        <v>801</v>
      </c>
      <c r="I32" s="201">
        <f>'FDN Testing Rates'!B1</f>
        <v>45881</v>
      </c>
    </row>
    <row r="33" spans="7:9" ht="17.25" x14ac:dyDescent="0.25">
      <c r="G33" t="s">
        <v>805</v>
      </c>
      <c r="I33" s="201">
        <f>'FDN Testing Rates'!B2</f>
        <v>44927</v>
      </c>
    </row>
  </sheetData>
  <sheetProtection algorithmName="SHA-512" hashValue="bwDei5ytE5T2a7mfUEVDVXxnhARmU1ROMLKxbspop7sxBzLsGmCzLZ5EicO+SY/HFttnpG4o0dMGb9S8EQrBow==" saltValue="utws1Hl0ZpamA2Log7+GXA==" spinCount="100000" sheet="1" objects="1" scenarios="1"/>
  <mergeCells count="23">
    <mergeCell ref="K6:M6"/>
    <mergeCell ref="A24:G24"/>
    <mergeCell ref="H24:I24"/>
    <mergeCell ref="K24:L24"/>
    <mergeCell ref="H10:I10"/>
    <mergeCell ref="H21:I21"/>
    <mergeCell ref="K21:L21"/>
    <mergeCell ref="G29:K31"/>
    <mergeCell ref="K2:M2"/>
    <mergeCell ref="A1:M1"/>
    <mergeCell ref="A2:B2"/>
    <mergeCell ref="A3:B3"/>
    <mergeCell ref="C2:G2"/>
    <mergeCell ref="K3:M3"/>
    <mergeCell ref="A4:B4"/>
    <mergeCell ref="C4:M4"/>
    <mergeCell ref="D3:F3"/>
    <mergeCell ref="H23:I23"/>
    <mergeCell ref="K23:L23"/>
    <mergeCell ref="H5:M5"/>
    <mergeCell ref="A6:F7"/>
    <mergeCell ref="G6:G7"/>
    <mergeCell ref="H6:J6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0"/>
  <sheetViews>
    <sheetView workbookViewId="0">
      <selection activeCell="C11" sqref="C11"/>
    </sheetView>
  </sheetViews>
  <sheetFormatPr defaultRowHeight="15" x14ac:dyDescent="0.25"/>
  <cols>
    <col min="1" max="1" width="11.7109375" style="176" bestFit="1" customWidth="1"/>
    <col min="2" max="2" width="8.7109375" style="176" bestFit="1" customWidth="1"/>
    <col min="3" max="3" width="8.7109375" style="176" customWidth="1"/>
    <col min="4" max="4" width="13.5703125" style="176" bestFit="1" customWidth="1"/>
    <col min="5" max="5" width="39.28515625" style="176" bestFit="1" customWidth="1"/>
    <col min="6" max="6" width="4.7109375" style="176" bestFit="1" customWidth="1"/>
  </cols>
  <sheetData>
    <row r="4" spans="1:6" x14ac:dyDescent="0.25">
      <c r="A4" s="176" t="s">
        <v>786</v>
      </c>
      <c r="B4" s="176" t="s">
        <v>677</v>
      </c>
      <c r="C4" s="176" t="s">
        <v>785</v>
      </c>
      <c r="D4" s="176" t="s">
        <v>783</v>
      </c>
      <c r="E4" s="176" t="s">
        <v>699</v>
      </c>
      <c r="F4" s="176" t="s">
        <v>599</v>
      </c>
    </row>
    <row r="5" spans="1:6" x14ac:dyDescent="0.25">
      <c r="A5" s="201">
        <v>42682</v>
      </c>
      <c r="B5" s="176">
        <v>819</v>
      </c>
      <c r="C5" s="200">
        <v>60</v>
      </c>
      <c r="D5" s="176">
        <v>7112232</v>
      </c>
      <c r="E5" s="176" t="s">
        <v>438</v>
      </c>
      <c r="F5" s="176" t="s">
        <v>8</v>
      </c>
    </row>
    <row r="6" spans="1:6" x14ac:dyDescent="0.25">
      <c r="A6" s="201">
        <v>43263</v>
      </c>
      <c r="B6" s="176">
        <v>114</v>
      </c>
      <c r="C6" s="200">
        <v>81</v>
      </c>
      <c r="D6" s="176">
        <v>7112232</v>
      </c>
      <c r="E6" s="176" t="s">
        <v>438</v>
      </c>
      <c r="F6" s="176" t="s">
        <v>8</v>
      </c>
    </row>
    <row r="7" spans="1:6" x14ac:dyDescent="0.25">
      <c r="A7" s="201">
        <v>43599</v>
      </c>
      <c r="B7" s="176">
        <v>166</v>
      </c>
      <c r="C7" s="200">
        <v>75</v>
      </c>
      <c r="D7" s="176">
        <v>7112232</v>
      </c>
      <c r="E7" s="176" t="s">
        <v>438</v>
      </c>
      <c r="F7" s="176" t="s">
        <v>8</v>
      </c>
    </row>
    <row r="8" spans="1:6" x14ac:dyDescent="0.25">
      <c r="A8" s="205" t="s">
        <v>790</v>
      </c>
      <c r="B8" s="205">
        <v>372</v>
      </c>
      <c r="C8" s="206">
        <v>111.38</v>
      </c>
      <c r="D8" s="176">
        <v>7112232</v>
      </c>
      <c r="E8" s="176" t="s">
        <v>438</v>
      </c>
      <c r="F8" s="176" t="s">
        <v>8</v>
      </c>
    </row>
    <row r="10" spans="1:6" x14ac:dyDescent="0.25">
      <c r="C10" s="204">
        <f>SUMPRODUCT(B5:B8,C5:C8)/SUM(B5:B8)</f>
        <v>76.313636981645146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0"/>
  <sheetViews>
    <sheetView workbookViewId="0">
      <selection activeCell="D1" sqref="D1:D1048576"/>
    </sheetView>
  </sheetViews>
  <sheetFormatPr defaultRowHeight="15" x14ac:dyDescent="0.25"/>
  <cols>
    <col min="1" max="1" width="11.7109375" style="176" bestFit="1" customWidth="1"/>
    <col min="2" max="2" width="8.7109375" style="176" bestFit="1" customWidth="1"/>
    <col min="3" max="3" width="7.85546875" style="176" bestFit="1" customWidth="1"/>
    <col min="4" max="4" width="13.5703125" style="176" bestFit="1" customWidth="1"/>
    <col min="5" max="5" width="45.28515625" style="176" bestFit="1" customWidth="1"/>
    <col min="6" max="6" width="4.7109375" style="176" bestFit="1" customWidth="1"/>
  </cols>
  <sheetData>
    <row r="4" spans="1:6" x14ac:dyDescent="0.25">
      <c r="A4" s="176" t="s">
        <v>786</v>
      </c>
      <c r="B4" s="176" t="s">
        <v>677</v>
      </c>
      <c r="C4" s="176" t="s">
        <v>785</v>
      </c>
      <c r="D4" s="176" t="s">
        <v>783</v>
      </c>
      <c r="E4" s="176" t="s">
        <v>699</v>
      </c>
      <c r="F4" s="176" t="s">
        <v>599</v>
      </c>
    </row>
    <row r="5" spans="1:6" x14ac:dyDescent="0.25">
      <c r="A5" s="201">
        <v>43263</v>
      </c>
      <c r="B5" s="176">
        <v>550</v>
      </c>
      <c r="C5" s="200">
        <v>78</v>
      </c>
      <c r="D5" s="176">
        <v>7112233</v>
      </c>
      <c r="E5" s="176" t="s">
        <v>441</v>
      </c>
      <c r="F5" s="176" t="s">
        <v>8</v>
      </c>
    </row>
    <row r="10" spans="1:6" x14ac:dyDescent="0.25">
      <c r="C10" s="204">
        <f>SUMPRODUCT(B5,C5)/SUM(B5)</f>
        <v>78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5"/>
  <sheetViews>
    <sheetView workbookViewId="0">
      <selection activeCell="C16" sqref="C16"/>
    </sheetView>
  </sheetViews>
  <sheetFormatPr defaultRowHeight="15" x14ac:dyDescent="0.25"/>
  <cols>
    <col min="1" max="1" width="11.7109375" style="176" bestFit="1" customWidth="1"/>
    <col min="2" max="2" width="8.7109375" style="176" bestFit="1" customWidth="1"/>
    <col min="3" max="3" width="8.28515625" style="176" bestFit="1" customWidth="1"/>
    <col min="4" max="4" width="13.5703125" style="176" bestFit="1" customWidth="1"/>
    <col min="5" max="5" width="34.28515625" style="176" bestFit="1" customWidth="1"/>
    <col min="6" max="6" width="4.7109375" style="176" bestFit="1" customWidth="1"/>
  </cols>
  <sheetData>
    <row r="4" spans="1:6" x14ac:dyDescent="0.25">
      <c r="A4" s="176" t="s">
        <v>786</v>
      </c>
      <c r="B4" s="176" t="s">
        <v>677</v>
      </c>
      <c r="C4" s="176" t="s">
        <v>785</v>
      </c>
      <c r="D4" s="176" t="s">
        <v>783</v>
      </c>
      <c r="E4" s="176" t="s">
        <v>699</v>
      </c>
      <c r="F4" s="176" t="s">
        <v>599</v>
      </c>
    </row>
    <row r="5" spans="1:6" x14ac:dyDescent="0.25">
      <c r="A5" s="201">
        <v>42472</v>
      </c>
      <c r="B5" s="203">
        <v>1676</v>
      </c>
      <c r="C5" s="200">
        <v>70</v>
      </c>
      <c r="D5" s="176">
        <v>7112240</v>
      </c>
      <c r="E5" s="176" t="s">
        <v>447</v>
      </c>
      <c r="F5" s="176" t="s">
        <v>8</v>
      </c>
    </row>
    <row r="6" spans="1:6" x14ac:dyDescent="0.25">
      <c r="A6" s="201">
        <v>43445</v>
      </c>
      <c r="B6" s="203">
        <v>6796</v>
      </c>
      <c r="C6" s="200">
        <v>71</v>
      </c>
      <c r="D6" s="176">
        <v>7112240</v>
      </c>
      <c r="E6" s="176" t="s">
        <v>447</v>
      </c>
      <c r="F6" s="176" t="s">
        <v>8</v>
      </c>
    </row>
    <row r="7" spans="1:6" x14ac:dyDescent="0.25">
      <c r="A7" s="201">
        <v>43599</v>
      </c>
      <c r="B7" s="176">
        <v>239.2</v>
      </c>
      <c r="C7" s="200">
        <v>76</v>
      </c>
      <c r="D7" s="176">
        <v>7112240</v>
      </c>
      <c r="E7" s="176" t="s">
        <v>447</v>
      </c>
      <c r="F7" s="176" t="s">
        <v>8</v>
      </c>
    </row>
    <row r="8" spans="1:6" x14ac:dyDescent="0.25">
      <c r="A8" s="201">
        <v>44145</v>
      </c>
      <c r="B8" s="176">
        <v>141</v>
      </c>
      <c r="C8" s="200">
        <v>65</v>
      </c>
      <c r="D8" s="176">
        <v>7112240</v>
      </c>
      <c r="E8" s="176" t="s">
        <v>447</v>
      </c>
      <c r="F8" s="176" t="s">
        <v>8</v>
      </c>
    </row>
    <row r="9" spans="1:6" x14ac:dyDescent="0.25">
      <c r="A9" s="201">
        <v>44509</v>
      </c>
      <c r="B9" s="203">
        <v>1278</v>
      </c>
      <c r="C9" s="200">
        <v>123.2</v>
      </c>
      <c r="D9" s="176">
        <v>7112240</v>
      </c>
      <c r="E9" s="176" t="s">
        <v>447</v>
      </c>
      <c r="F9" s="176" t="s">
        <v>8</v>
      </c>
    </row>
    <row r="10" spans="1:6" x14ac:dyDescent="0.25">
      <c r="A10" s="205" t="s">
        <v>790</v>
      </c>
      <c r="B10" s="207">
        <v>4262</v>
      </c>
      <c r="C10" s="206">
        <v>116.71</v>
      </c>
      <c r="D10" s="176">
        <v>7112240</v>
      </c>
      <c r="E10" s="176" t="s">
        <v>447</v>
      </c>
      <c r="F10" s="176" t="s">
        <v>8</v>
      </c>
    </row>
    <row r="15" spans="1:6" x14ac:dyDescent="0.25">
      <c r="C15" s="204">
        <f>SUMPRODUCT(B5:B10,C5:C10)/SUM(B5:B10)</f>
        <v>89.079349925654157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0"/>
  <sheetViews>
    <sheetView workbookViewId="0">
      <selection activeCell="C11" sqref="C11"/>
    </sheetView>
  </sheetViews>
  <sheetFormatPr defaultRowHeight="15" x14ac:dyDescent="0.25"/>
  <cols>
    <col min="1" max="1" width="11.7109375" style="176" bestFit="1" customWidth="1"/>
    <col min="2" max="2" width="8.7109375" style="176" bestFit="1" customWidth="1"/>
    <col min="3" max="3" width="8.28515625" style="176" bestFit="1" customWidth="1"/>
    <col min="4" max="4" width="13.5703125" style="176" bestFit="1" customWidth="1"/>
    <col min="5" max="5" width="39.85546875" style="176" bestFit="1" customWidth="1"/>
    <col min="6" max="6" width="4.7109375" style="176" bestFit="1" customWidth="1"/>
  </cols>
  <sheetData>
    <row r="4" spans="1:6" x14ac:dyDescent="0.25">
      <c r="A4" s="176" t="s">
        <v>786</v>
      </c>
      <c r="B4" s="176" t="s">
        <v>677</v>
      </c>
      <c r="C4" s="176" t="s">
        <v>785</v>
      </c>
      <c r="D4" s="176" t="s">
        <v>783</v>
      </c>
      <c r="E4" s="176" t="s">
        <v>699</v>
      </c>
      <c r="F4" s="176" t="s">
        <v>599</v>
      </c>
    </row>
    <row r="5" spans="1:6" x14ac:dyDescent="0.25">
      <c r="A5" s="201">
        <v>43445</v>
      </c>
      <c r="B5" s="176">
        <v>151</v>
      </c>
      <c r="C5" s="200">
        <v>140</v>
      </c>
      <c r="D5" s="176">
        <v>7112242</v>
      </c>
      <c r="E5" s="176" t="s">
        <v>453</v>
      </c>
      <c r="F5" s="176" t="s">
        <v>8</v>
      </c>
    </row>
    <row r="6" spans="1:6" x14ac:dyDescent="0.25">
      <c r="A6" s="201">
        <v>43599</v>
      </c>
      <c r="B6" s="176">
        <v>129.5</v>
      </c>
      <c r="C6" s="200">
        <v>76</v>
      </c>
      <c r="D6" s="176">
        <v>7112242</v>
      </c>
      <c r="E6" s="176" t="s">
        <v>453</v>
      </c>
      <c r="F6" s="176" t="s">
        <v>8</v>
      </c>
    </row>
    <row r="7" spans="1:6" x14ac:dyDescent="0.25">
      <c r="A7" s="205" t="s">
        <v>790</v>
      </c>
      <c r="B7" s="205">
        <v>93</v>
      </c>
      <c r="C7" s="206">
        <v>119.9</v>
      </c>
      <c r="D7" s="176">
        <v>7112242</v>
      </c>
      <c r="E7" s="176" t="s">
        <v>453</v>
      </c>
      <c r="F7" s="176" t="s">
        <v>8</v>
      </c>
    </row>
    <row r="10" spans="1:6" x14ac:dyDescent="0.25">
      <c r="C10" s="204">
        <f>SUMPRODUCT(B5:B7,C5:C7)/SUM(B5:B7)</f>
        <v>112.80508701472556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0"/>
  <sheetViews>
    <sheetView workbookViewId="0">
      <selection activeCell="C11" sqref="C11"/>
    </sheetView>
  </sheetViews>
  <sheetFormatPr defaultRowHeight="15" x14ac:dyDescent="0.25"/>
  <cols>
    <col min="1" max="1" width="11.7109375" style="176" bestFit="1" customWidth="1"/>
    <col min="2" max="2" width="8.7109375" style="176" bestFit="1" customWidth="1"/>
    <col min="3" max="3" width="8.28515625" style="176" bestFit="1" customWidth="1"/>
    <col min="4" max="4" width="13.5703125" style="176" bestFit="1" customWidth="1"/>
    <col min="5" max="5" width="34.28515625" style="176" bestFit="1" customWidth="1"/>
    <col min="6" max="6" width="4.7109375" style="176" bestFit="1" customWidth="1"/>
  </cols>
  <sheetData>
    <row r="4" spans="1:6" x14ac:dyDescent="0.25">
      <c r="A4" s="176" t="s">
        <v>786</v>
      </c>
      <c r="B4" s="176" t="s">
        <v>677</v>
      </c>
      <c r="C4" s="176" t="s">
        <v>785</v>
      </c>
      <c r="D4" s="176" t="s">
        <v>783</v>
      </c>
      <c r="E4" s="176" t="s">
        <v>699</v>
      </c>
      <c r="F4" s="176" t="s">
        <v>599</v>
      </c>
    </row>
    <row r="5" spans="1:6" x14ac:dyDescent="0.25">
      <c r="A5" s="201">
        <v>43564</v>
      </c>
      <c r="B5" s="176">
        <v>462</v>
      </c>
      <c r="C5" s="200">
        <v>125</v>
      </c>
      <c r="D5" s="176">
        <v>7112250</v>
      </c>
      <c r="E5" s="176" t="s">
        <v>462</v>
      </c>
      <c r="F5" s="176" t="s">
        <v>8</v>
      </c>
    </row>
    <row r="6" spans="1:6" x14ac:dyDescent="0.25">
      <c r="A6" s="201">
        <v>44327</v>
      </c>
      <c r="B6" s="176">
        <v>370</v>
      </c>
      <c r="C6" s="200">
        <v>125</v>
      </c>
      <c r="D6" s="176">
        <v>7112250</v>
      </c>
      <c r="E6" s="176" t="s">
        <v>462</v>
      </c>
      <c r="F6" s="176" t="s">
        <v>8</v>
      </c>
    </row>
    <row r="7" spans="1:6" x14ac:dyDescent="0.25">
      <c r="A7" s="201">
        <v>44481</v>
      </c>
      <c r="B7" s="176">
        <v>749</v>
      </c>
      <c r="C7" s="200">
        <v>150</v>
      </c>
      <c r="D7" s="176">
        <v>7112250</v>
      </c>
      <c r="E7" s="176" t="s">
        <v>462</v>
      </c>
      <c r="F7" s="176" t="s">
        <v>8</v>
      </c>
    </row>
    <row r="8" spans="1:6" x14ac:dyDescent="0.25">
      <c r="A8" s="205" t="s">
        <v>792</v>
      </c>
      <c r="B8" s="205">
        <v>1158</v>
      </c>
      <c r="C8" s="206">
        <v>95</v>
      </c>
      <c r="D8" s="176">
        <v>7112250</v>
      </c>
      <c r="E8" s="176" t="s">
        <v>462</v>
      </c>
      <c r="F8" s="176" t="s">
        <v>8</v>
      </c>
    </row>
    <row r="10" spans="1:6" x14ac:dyDescent="0.25">
      <c r="C10" s="204">
        <f>SUMPRODUCT(B5:B8,C5:C8)/SUM(B5:B8)</f>
        <v>119.15297553851771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0"/>
  <sheetViews>
    <sheetView workbookViewId="0">
      <selection activeCell="D1" sqref="D1:D1048576"/>
    </sheetView>
  </sheetViews>
  <sheetFormatPr defaultRowHeight="15" x14ac:dyDescent="0.25"/>
  <cols>
    <col min="1" max="1" width="11.7109375" style="176" bestFit="1" customWidth="1"/>
    <col min="2" max="2" width="8.7109375" style="176" bestFit="1" customWidth="1"/>
    <col min="3" max="3" width="8.28515625" style="176" bestFit="1" customWidth="1"/>
    <col min="4" max="4" width="13.5703125" style="176" bestFit="1" customWidth="1"/>
    <col min="5" max="5" width="39.85546875" style="176" bestFit="1" customWidth="1"/>
    <col min="6" max="6" width="4.7109375" style="176" bestFit="1" customWidth="1"/>
  </cols>
  <sheetData>
    <row r="4" spans="1:6" x14ac:dyDescent="0.25">
      <c r="A4" s="176" t="s">
        <v>786</v>
      </c>
      <c r="B4" s="176" t="s">
        <v>677</v>
      </c>
      <c r="C4" s="176" t="s">
        <v>785</v>
      </c>
      <c r="D4" s="176" t="s">
        <v>783</v>
      </c>
      <c r="E4" s="176" t="s">
        <v>699</v>
      </c>
      <c r="F4" s="176" t="s">
        <v>599</v>
      </c>
    </row>
    <row r="5" spans="1:6" x14ac:dyDescent="0.25">
      <c r="A5" s="201">
        <v>44327</v>
      </c>
      <c r="B5" s="176">
        <v>74</v>
      </c>
      <c r="C5" s="200">
        <v>125</v>
      </c>
      <c r="D5" s="176">
        <v>7112252</v>
      </c>
      <c r="E5" s="176" t="s">
        <v>468</v>
      </c>
      <c r="F5" s="176" t="s">
        <v>8</v>
      </c>
    </row>
    <row r="10" spans="1:6" x14ac:dyDescent="0.25">
      <c r="C10" s="204">
        <f>+SUMPRODUCT(B5,C5)/SUM(B5)</f>
        <v>125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0"/>
  <sheetViews>
    <sheetView workbookViewId="0">
      <selection activeCell="A5" sqref="A5:F5"/>
    </sheetView>
  </sheetViews>
  <sheetFormatPr defaultRowHeight="15" x14ac:dyDescent="0.25"/>
  <cols>
    <col min="1" max="1" width="11.7109375" style="176" bestFit="1" customWidth="1"/>
    <col min="2" max="2" width="8.7109375" style="176" bestFit="1" customWidth="1"/>
    <col min="3" max="3" width="8.28515625" style="176" bestFit="1" customWidth="1"/>
    <col min="4" max="4" width="13.5703125" style="176" bestFit="1" customWidth="1"/>
    <col min="5" max="5" width="39.85546875" style="176" bestFit="1" customWidth="1"/>
    <col min="6" max="6" width="4.7109375" style="176" bestFit="1" customWidth="1"/>
  </cols>
  <sheetData>
    <row r="4" spans="1:6" x14ac:dyDescent="0.25">
      <c r="A4" s="176" t="s">
        <v>786</v>
      </c>
      <c r="B4" s="176" t="s">
        <v>677</v>
      </c>
      <c r="C4" s="176" t="s">
        <v>785</v>
      </c>
      <c r="D4" s="176" t="s">
        <v>783</v>
      </c>
      <c r="E4" s="176" t="s">
        <v>699</v>
      </c>
      <c r="F4" s="176" t="s">
        <v>599</v>
      </c>
    </row>
    <row r="5" spans="1:6" x14ac:dyDescent="0.25">
      <c r="A5" s="205" t="s">
        <v>791</v>
      </c>
      <c r="B5" s="205">
        <v>1024</v>
      </c>
      <c r="C5" s="206">
        <v>315</v>
      </c>
      <c r="D5" s="176">
        <v>7112450</v>
      </c>
      <c r="E5" s="176" t="s">
        <v>477</v>
      </c>
      <c r="F5" s="176" t="s">
        <v>8</v>
      </c>
    </row>
    <row r="10" spans="1:6" x14ac:dyDescent="0.25">
      <c r="C10" s="204">
        <f>+SUMPRODUCT(B5,C5)/SUM(B5)</f>
        <v>315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0"/>
  <sheetViews>
    <sheetView workbookViewId="0">
      <selection activeCell="D1" sqref="D1:D1048576"/>
    </sheetView>
  </sheetViews>
  <sheetFormatPr defaultRowHeight="15" x14ac:dyDescent="0.25"/>
  <cols>
    <col min="1" max="1" width="11.7109375" style="176" bestFit="1" customWidth="1"/>
    <col min="2" max="2" width="8.7109375" style="176" bestFit="1" customWidth="1"/>
    <col min="3" max="3" width="8.28515625" style="176" bestFit="1" customWidth="1"/>
    <col min="4" max="4" width="13.5703125" style="176" bestFit="1" customWidth="1"/>
    <col min="5" max="5" width="31.28515625" style="176" bestFit="1" customWidth="1"/>
    <col min="6" max="6" width="4.7109375" style="176" bestFit="1" customWidth="1"/>
  </cols>
  <sheetData>
    <row r="4" spans="1:6" x14ac:dyDescent="0.25">
      <c r="A4" s="176" t="s">
        <v>786</v>
      </c>
      <c r="B4" s="176" t="s">
        <v>677</v>
      </c>
      <c r="C4" s="176" t="s">
        <v>785</v>
      </c>
      <c r="D4" s="176" t="s">
        <v>783</v>
      </c>
      <c r="E4" s="176" t="s">
        <v>699</v>
      </c>
      <c r="F4" s="176" t="s">
        <v>599</v>
      </c>
    </row>
    <row r="5" spans="1:6" x14ac:dyDescent="0.25">
      <c r="A5" s="201">
        <v>43599</v>
      </c>
      <c r="B5" s="176">
        <v>308</v>
      </c>
      <c r="C5" s="200">
        <v>104.17</v>
      </c>
      <c r="D5" s="176">
        <v>7113180</v>
      </c>
      <c r="E5" s="176" t="s">
        <v>522</v>
      </c>
      <c r="F5" s="176" t="s">
        <v>8</v>
      </c>
    </row>
    <row r="10" spans="1:6" x14ac:dyDescent="0.25">
      <c r="C10" s="204">
        <f>SUMPRODUCT(B5,C5)/SUM(B5)</f>
        <v>104.17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0"/>
  <sheetViews>
    <sheetView workbookViewId="0">
      <selection activeCell="D1" sqref="D1:D1048576"/>
    </sheetView>
  </sheetViews>
  <sheetFormatPr defaultRowHeight="15" x14ac:dyDescent="0.25"/>
  <cols>
    <col min="1" max="1" width="11.7109375" style="176" bestFit="1" customWidth="1"/>
    <col min="2" max="2" width="8.7109375" style="176" bestFit="1" customWidth="1"/>
    <col min="3" max="3" width="7.85546875" style="176" bestFit="1" customWidth="1"/>
    <col min="4" max="4" width="13.5703125" style="176" bestFit="1" customWidth="1"/>
    <col min="5" max="5" width="37.28515625" style="176" bestFit="1" customWidth="1"/>
    <col min="6" max="6" width="4.7109375" style="176" bestFit="1" customWidth="1"/>
  </cols>
  <sheetData>
    <row r="4" spans="1:6" x14ac:dyDescent="0.25">
      <c r="A4" s="176" t="s">
        <v>786</v>
      </c>
      <c r="B4" s="176" t="s">
        <v>677</v>
      </c>
      <c r="C4" s="176" t="s">
        <v>785</v>
      </c>
      <c r="D4" s="176" t="s">
        <v>783</v>
      </c>
      <c r="E4" s="176" t="s">
        <v>699</v>
      </c>
      <c r="F4" s="176" t="s">
        <v>599</v>
      </c>
    </row>
    <row r="5" spans="1:6" x14ac:dyDescent="0.25">
      <c r="A5" s="201">
        <v>43599</v>
      </c>
      <c r="B5" s="176">
        <v>66</v>
      </c>
      <c r="C5" s="200">
        <v>97.23</v>
      </c>
      <c r="D5" s="176">
        <v>7113182</v>
      </c>
      <c r="E5" s="176" t="s">
        <v>528</v>
      </c>
      <c r="F5" s="176" t="s">
        <v>8</v>
      </c>
    </row>
    <row r="10" spans="1:6" x14ac:dyDescent="0.25">
      <c r="C10" s="204">
        <f>SUMPRODUCT(B5,C5)/SUM(B5)</f>
        <v>97.23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0"/>
  <sheetViews>
    <sheetView workbookViewId="0">
      <selection activeCell="D1" sqref="D1:D1048576"/>
    </sheetView>
  </sheetViews>
  <sheetFormatPr defaultRowHeight="15" x14ac:dyDescent="0.25"/>
  <cols>
    <col min="1" max="1" width="11.7109375" style="176" bestFit="1" customWidth="1"/>
    <col min="2" max="2" width="8.7109375" style="176" bestFit="1" customWidth="1"/>
    <col min="3" max="3" width="8.28515625" style="176" bestFit="1" customWidth="1"/>
    <col min="4" max="4" width="13.5703125" style="176" bestFit="1" customWidth="1"/>
    <col min="5" max="5" width="31.28515625" style="176" bestFit="1" customWidth="1"/>
    <col min="6" max="6" width="4.7109375" style="176" bestFit="1" customWidth="1"/>
  </cols>
  <sheetData>
    <row r="4" spans="1:6" x14ac:dyDescent="0.25">
      <c r="A4" s="176" t="s">
        <v>786</v>
      </c>
      <c r="B4" s="176" t="s">
        <v>677</v>
      </c>
      <c r="C4" s="176" t="s">
        <v>785</v>
      </c>
      <c r="D4" s="176" t="s">
        <v>783</v>
      </c>
      <c r="E4" s="176" t="s">
        <v>699</v>
      </c>
      <c r="F4" s="176" t="s">
        <v>599</v>
      </c>
    </row>
    <row r="5" spans="1:6" x14ac:dyDescent="0.25">
      <c r="A5" s="201">
        <v>44084</v>
      </c>
      <c r="B5" s="176">
        <v>336</v>
      </c>
      <c r="C5" s="200">
        <v>200</v>
      </c>
      <c r="D5" s="176">
        <v>7113200</v>
      </c>
      <c r="E5" s="176" t="s">
        <v>540</v>
      </c>
      <c r="F5" s="176" t="s">
        <v>8</v>
      </c>
    </row>
    <row r="10" spans="1:6" x14ac:dyDescent="0.25">
      <c r="C10" s="204">
        <f>SUMPRODUCT(B5,C5)/SUM(B5)</f>
        <v>200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XA49829"/>
  <sheetViews>
    <sheetView workbookViewId="0">
      <selection activeCell="C44" sqref="C44"/>
    </sheetView>
  </sheetViews>
  <sheetFormatPr defaultRowHeight="15" x14ac:dyDescent="0.25"/>
  <cols>
    <col min="1" max="1" width="23.7109375" customWidth="1"/>
    <col min="2" max="2" width="55.7109375" customWidth="1"/>
    <col min="3" max="3" width="75.7109375" customWidth="1"/>
    <col min="4" max="4" width="16.7109375" customWidth="1"/>
  </cols>
  <sheetData>
    <row r="5" spans="1:4" ht="15" customHeight="1" x14ac:dyDescent="0.3">
      <c r="A5" s="1" t="s">
        <v>15</v>
      </c>
      <c r="B5" s="1" t="s">
        <v>16</v>
      </c>
      <c r="C5" s="1" t="s">
        <v>17</v>
      </c>
      <c r="D5" s="1" t="s">
        <v>8</v>
      </c>
    </row>
    <row r="6" spans="1:4" ht="15" customHeight="1" x14ac:dyDescent="0.3">
      <c r="A6" s="1" t="s">
        <v>26</v>
      </c>
      <c r="B6" s="1" t="s">
        <v>27</v>
      </c>
      <c r="C6" s="1" t="s">
        <v>28</v>
      </c>
      <c r="D6" s="1" t="s">
        <v>8</v>
      </c>
    </row>
    <row r="7" spans="1:4" ht="15" customHeight="1" x14ac:dyDescent="0.3">
      <c r="A7" s="1" t="s">
        <v>40</v>
      </c>
      <c r="B7" s="1" t="s">
        <v>41</v>
      </c>
      <c r="C7" s="1" t="s">
        <v>42</v>
      </c>
      <c r="D7" s="1" t="s">
        <v>8</v>
      </c>
    </row>
    <row r="8" spans="1:4" ht="15" customHeight="1" x14ac:dyDescent="0.3">
      <c r="A8" s="1" t="s">
        <v>60</v>
      </c>
      <c r="B8" s="1" t="s">
        <v>61</v>
      </c>
      <c r="C8" s="1" t="s">
        <v>62</v>
      </c>
      <c r="D8" s="1" t="s">
        <v>8</v>
      </c>
    </row>
    <row r="9" spans="1:4" ht="15" customHeight="1" x14ac:dyDescent="0.3">
      <c r="A9" s="1" t="s">
        <v>77</v>
      </c>
      <c r="B9" s="1" t="s">
        <v>78</v>
      </c>
      <c r="C9" s="1" t="s">
        <v>79</v>
      </c>
      <c r="D9" s="1" t="s">
        <v>8</v>
      </c>
    </row>
    <row r="10" spans="1:4" ht="15" customHeight="1" x14ac:dyDescent="0.3">
      <c r="A10" s="1" t="s">
        <v>91</v>
      </c>
      <c r="B10" s="1" t="s">
        <v>92</v>
      </c>
      <c r="C10" s="1" t="s">
        <v>93</v>
      </c>
      <c r="D10" s="1" t="s">
        <v>8</v>
      </c>
    </row>
    <row r="11" spans="1:4" ht="15" customHeight="1" x14ac:dyDescent="0.3">
      <c r="A11" s="1" t="s">
        <v>103</v>
      </c>
      <c r="B11" s="1" t="s">
        <v>104</v>
      </c>
      <c r="C11" s="1" t="s">
        <v>105</v>
      </c>
      <c r="D11" s="1" t="s">
        <v>8</v>
      </c>
    </row>
    <row r="12" spans="1:4" ht="15" customHeight="1" x14ac:dyDescent="0.3">
      <c r="A12" s="1" t="s">
        <v>115</v>
      </c>
      <c r="B12" s="1" t="s">
        <v>116</v>
      </c>
      <c r="C12" s="1" t="s">
        <v>117</v>
      </c>
      <c r="D12" s="1" t="s">
        <v>8</v>
      </c>
    </row>
    <row r="13" spans="1:4" ht="15" customHeight="1" x14ac:dyDescent="0.3">
      <c r="A13" s="1" t="s">
        <v>286</v>
      </c>
      <c r="B13" s="1" t="s">
        <v>287</v>
      </c>
      <c r="C13" s="1" t="s">
        <v>288</v>
      </c>
      <c r="D13" s="1" t="s">
        <v>8</v>
      </c>
    </row>
    <row r="14" spans="1:4" ht="15" customHeight="1" x14ac:dyDescent="0.3">
      <c r="A14" s="1" t="s">
        <v>292</v>
      </c>
      <c r="B14" s="1" t="s">
        <v>293</v>
      </c>
      <c r="C14" s="1" t="s">
        <v>294</v>
      </c>
      <c r="D14" s="1" t="s">
        <v>8</v>
      </c>
    </row>
    <row r="15" spans="1:4" ht="15" customHeight="1" x14ac:dyDescent="0.3">
      <c r="A15" s="1" t="s">
        <v>301</v>
      </c>
      <c r="B15" s="1" t="s">
        <v>302</v>
      </c>
      <c r="C15" s="1" t="s">
        <v>303</v>
      </c>
      <c r="D15" s="1" t="s">
        <v>8</v>
      </c>
    </row>
    <row r="16" spans="1:4" ht="15" customHeight="1" x14ac:dyDescent="0.3">
      <c r="A16" s="1" t="s">
        <v>313</v>
      </c>
      <c r="B16" s="1" t="s">
        <v>314</v>
      </c>
      <c r="C16" s="1" t="s">
        <v>315</v>
      </c>
      <c r="D16" s="1" t="s">
        <v>8</v>
      </c>
    </row>
    <row r="17" spans="1:4" ht="15" customHeight="1" x14ac:dyDescent="0.3">
      <c r="A17" s="1" t="s">
        <v>325</v>
      </c>
      <c r="B17" s="1" t="s">
        <v>326</v>
      </c>
      <c r="C17" s="1" t="s">
        <v>327</v>
      </c>
      <c r="D17" s="1" t="s">
        <v>8</v>
      </c>
    </row>
    <row r="18" spans="1:4" ht="15" customHeight="1" x14ac:dyDescent="0.3">
      <c r="A18" s="1" t="s">
        <v>337</v>
      </c>
      <c r="B18" s="1" t="s">
        <v>338</v>
      </c>
      <c r="C18" s="1" t="s">
        <v>339</v>
      </c>
      <c r="D18" s="1" t="s">
        <v>8</v>
      </c>
    </row>
    <row r="19" spans="1:4" ht="15" customHeight="1" x14ac:dyDescent="0.3">
      <c r="A19" s="1" t="s">
        <v>349</v>
      </c>
      <c r="B19" s="1" t="s">
        <v>350</v>
      </c>
      <c r="C19" s="1" t="s">
        <v>351</v>
      </c>
      <c r="D19" s="1" t="s">
        <v>8</v>
      </c>
    </row>
    <row r="20" spans="1:4" ht="15" customHeight="1" x14ac:dyDescent="0.3">
      <c r="A20" s="1" t="s">
        <v>361</v>
      </c>
      <c r="B20" s="1" t="s">
        <v>362</v>
      </c>
      <c r="C20" s="1" t="s">
        <v>363</v>
      </c>
      <c r="D20" s="1" t="s">
        <v>8</v>
      </c>
    </row>
    <row r="21" spans="1:4" ht="15" customHeight="1" x14ac:dyDescent="0.3">
      <c r="A21" s="1" t="s">
        <v>373</v>
      </c>
      <c r="B21" s="1" t="s">
        <v>374</v>
      </c>
      <c r="C21" s="1" t="s">
        <v>375</v>
      </c>
      <c r="D21" s="1" t="s">
        <v>8</v>
      </c>
    </row>
    <row r="22" spans="1:4" ht="15" customHeight="1" x14ac:dyDescent="0.25">
      <c r="A22" s="1" t="s">
        <v>385</v>
      </c>
      <c r="B22" s="1" t="s">
        <v>386</v>
      </c>
      <c r="C22" s="1" t="s">
        <v>387</v>
      </c>
      <c r="D22" s="1" t="s">
        <v>8</v>
      </c>
    </row>
    <row r="23" spans="1:4" ht="15" customHeight="1" x14ac:dyDescent="0.25">
      <c r="A23" s="1" t="s">
        <v>397</v>
      </c>
      <c r="B23" s="1" t="s">
        <v>398</v>
      </c>
      <c r="C23" s="1" t="s">
        <v>399</v>
      </c>
      <c r="D23" s="1" t="s">
        <v>8</v>
      </c>
    </row>
    <row r="24" spans="1:4" ht="15" customHeight="1" x14ac:dyDescent="0.25">
      <c r="A24" s="1" t="s">
        <v>409</v>
      </c>
      <c r="B24" s="1" t="s">
        <v>410</v>
      </c>
      <c r="C24" s="1" t="s">
        <v>411</v>
      </c>
      <c r="D24" s="1" t="s">
        <v>8</v>
      </c>
    </row>
    <row r="25" spans="1:4" ht="15" customHeight="1" x14ac:dyDescent="0.25">
      <c r="A25" s="1" t="s">
        <v>421</v>
      </c>
      <c r="B25" s="1" t="s">
        <v>422</v>
      </c>
      <c r="C25" s="1" t="s">
        <v>423</v>
      </c>
      <c r="D25" s="1" t="s">
        <v>8</v>
      </c>
    </row>
    <row r="26" spans="1:4" ht="15" customHeight="1" x14ac:dyDescent="0.25">
      <c r="A26" s="1" t="s">
        <v>427</v>
      </c>
      <c r="B26" s="1" t="s">
        <v>428</v>
      </c>
      <c r="C26" s="1" t="s">
        <v>429</v>
      </c>
      <c r="D26" s="1" t="s">
        <v>8</v>
      </c>
    </row>
    <row r="27" spans="1:4" ht="15" customHeight="1" x14ac:dyDescent="0.25">
      <c r="A27" s="1" t="s">
        <v>436</v>
      </c>
      <c r="B27" s="1" t="s">
        <v>437</v>
      </c>
      <c r="C27" s="1" t="s">
        <v>438</v>
      </c>
      <c r="D27" s="1" t="s">
        <v>8</v>
      </c>
    </row>
    <row r="28" spans="1:4" ht="15" customHeight="1" x14ac:dyDescent="0.25">
      <c r="A28" s="1" t="s">
        <v>442</v>
      </c>
      <c r="B28" s="1" t="s">
        <v>443</v>
      </c>
      <c r="C28" s="1" t="s">
        <v>444</v>
      </c>
      <c r="D28" s="1" t="s">
        <v>8</v>
      </c>
    </row>
    <row r="29" spans="1:4" ht="15" customHeight="1" x14ac:dyDescent="0.25">
      <c r="A29" s="1" t="s">
        <v>451</v>
      </c>
      <c r="B29" s="1" t="s">
        <v>452</v>
      </c>
      <c r="C29" s="1" t="s">
        <v>453</v>
      </c>
      <c r="D29" s="1" t="s">
        <v>8</v>
      </c>
    </row>
    <row r="30" spans="1:4" ht="15" customHeight="1" x14ac:dyDescent="0.25">
      <c r="A30" s="1" t="s">
        <v>457</v>
      </c>
      <c r="B30" s="1" t="s">
        <v>458</v>
      </c>
      <c r="C30" s="1" t="s">
        <v>459</v>
      </c>
      <c r="D30" s="1" t="s">
        <v>8</v>
      </c>
    </row>
    <row r="31" spans="1:4" ht="15" customHeight="1" x14ac:dyDescent="0.25">
      <c r="A31" s="1" t="s">
        <v>466</v>
      </c>
      <c r="B31" s="1" t="s">
        <v>467</v>
      </c>
      <c r="C31" s="1" t="s">
        <v>468</v>
      </c>
      <c r="D31" s="1" t="s">
        <v>8</v>
      </c>
    </row>
    <row r="32" spans="1:4" ht="15" customHeight="1" x14ac:dyDescent="0.25">
      <c r="A32" s="1" t="s">
        <v>472</v>
      </c>
      <c r="B32" s="1" t="s">
        <v>473</v>
      </c>
      <c r="C32" s="1" t="s">
        <v>474</v>
      </c>
      <c r="D32" s="1" t="s">
        <v>8</v>
      </c>
    </row>
    <row r="33" spans="1:4" ht="15" customHeight="1" x14ac:dyDescent="0.25">
      <c r="A33" s="1" t="s">
        <v>481</v>
      </c>
      <c r="B33" s="1" t="s">
        <v>482</v>
      </c>
      <c r="C33" s="1" t="s">
        <v>483</v>
      </c>
      <c r="D33" s="1" t="s">
        <v>8</v>
      </c>
    </row>
    <row r="34" spans="1:4" ht="15" customHeight="1" x14ac:dyDescent="0.25">
      <c r="A34" s="1" t="s">
        <v>490</v>
      </c>
      <c r="B34" s="1" t="s">
        <v>491</v>
      </c>
      <c r="C34" s="1" t="s">
        <v>492</v>
      </c>
      <c r="D34" s="1" t="s">
        <v>8</v>
      </c>
    </row>
    <row r="35" spans="1:4" ht="15" customHeight="1" x14ac:dyDescent="0.25">
      <c r="A35" s="1" t="s">
        <v>502</v>
      </c>
      <c r="B35" s="1" t="s">
        <v>503</v>
      </c>
      <c r="C35" s="1" t="s">
        <v>504</v>
      </c>
      <c r="D35" s="1" t="s">
        <v>8</v>
      </c>
    </row>
    <row r="36" spans="1:4" ht="15" customHeight="1" x14ac:dyDescent="0.25">
      <c r="A36" s="1" t="s">
        <v>514</v>
      </c>
      <c r="B36" s="1" t="s">
        <v>515</v>
      </c>
      <c r="C36" s="1" t="s">
        <v>516</v>
      </c>
      <c r="D36" s="1" t="s">
        <v>8</v>
      </c>
    </row>
    <row r="37" spans="1:4" ht="15" customHeight="1" x14ac:dyDescent="0.25">
      <c r="A37" s="1" t="s">
        <v>526</v>
      </c>
      <c r="B37" s="1" t="s">
        <v>527</v>
      </c>
      <c r="C37" s="1" t="s">
        <v>528</v>
      </c>
      <c r="D37" s="1" t="s">
        <v>8</v>
      </c>
    </row>
    <row r="38" spans="1:4" ht="15" customHeight="1" x14ac:dyDescent="0.25">
      <c r="A38" s="1" t="s">
        <v>544</v>
      </c>
      <c r="B38" s="1" t="s">
        <v>545</v>
      </c>
      <c r="C38" s="1" t="s">
        <v>546</v>
      </c>
      <c r="D38" s="1" t="s">
        <v>8</v>
      </c>
    </row>
    <row r="39" spans="1:4" ht="15" customHeight="1" x14ac:dyDescent="0.25">
      <c r="A39" s="1" t="s">
        <v>556</v>
      </c>
      <c r="B39" s="1" t="s">
        <v>557</v>
      </c>
      <c r="C39" s="1" t="s">
        <v>558</v>
      </c>
      <c r="D39" s="1" t="s">
        <v>8</v>
      </c>
    </row>
    <row r="40" spans="1:4" ht="15" customHeight="1" x14ac:dyDescent="0.25">
      <c r="A40" s="1" t="s">
        <v>565</v>
      </c>
      <c r="B40" s="1" t="s">
        <v>566</v>
      </c>
      <c r="C40" s="1" t="s">
        <v>567</v>
      </c>
      <c r="D40" s="1" t="s">
        <v>8</v>
      </c>
    </row>
    <row r="41" spans="1:4" ht="15" customHeight="1" x14ac:dyDescent="0.25">
      <c r="A41" s="1" t="s">
        <v>571</v>
      </c>
      <c r="B41" s="1" t="s">
        <v>572</v>
      </c>
      <c r="C41" s="1" t="s">
        <v>573</v>
      </c>
      <c r="D41" s="1" t="s">
        <v>8</v>
      </c>
    </row>
    <row r="49829" spans="625:625" x14ac:dyDescent="0.25">
      <c r="XA49829" t="s">
        <v>767</v>
      </c>
    </row>
  </sheetData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0"/>
  <sheetViews>
    <sheetView workbookViewId="0">
      <selection activeCell="D1" sqref="D1:D1048576"/>
    </sheetView>
  </sheetViews>
  <sheetFormatPr defaultRowHeight="15" x14ac:dyDescent="0.25"/>
  <cols>
    <col min="1" max="1" width="11.7109375" style="176" bestFit="1" customWidth="1"/>
    <col min="2" max="2" width="8.7109375" style="176" bestFit="1" customWidth="1"/>
    <col min="3" max="3" width="8.28515625" style="176" bestFit="1" customWidth="1"/>
    <col min="4" max="4" width="13.5703125" style="176" bestFit="1" customWidth="1"/>
    <col min="5" max="5" width="37.28515625" style="176" bestFit="1" customWidth="1"/>
    <col min="6" max="6" width="4.7109375" style="176" bestFit="1" customWidth="1"/>
  </cols>
  <sheetData>
    <row r="4" spans="1:6" x14ac:dyDescent="0.25">
      <c r="A4" s="176" t="s">
        <v>786</v>
      </c>
      <c r="B4" s="176" t="s">
        <v>677</v>
      </c>
      <c r="C4" s="176" t="s">
        <v>785</v>
      </c>
      <c r="D4" s="176" t="s">
        <v>783</v>
      </c>
      <c r="E4" s="176" t="s">
        <v>699</v>
      </c>
      <c r="F4" s="176" t="s">
        <v>599</v>
      </c>
    </row>
    <row r="5" spans="1:6" x14ac:dyDescent="0.25">
      <c r="A5" s="201">
        <v>44084</v>
      </c>
      <c r="B5" s="176">
        <v>62</v>
      </c>
      <c r="C5" s="200">
        <v>250</v>
      </c>
      <c r="D5" s="176">
        <v>7113202</v>
      </c>
      <c r="E5" s="176" t="s">
        <v>546</v>
      </c>
      <c r="F5" s="176" t="s">
        <v>8</v>
      </c>
    </row>
    <row r="10" spans="1:6" x14ac:dyDescent="0.25">
      <c r="C10" s="204">
        <f>SUMPRODUCT(B5,C5)/SUM(B5)</f>
        <v>250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0"/>
  <sheetViews>
    <sheetView workbookViewId="0">
      <selection activeCell="D1" sqref="D1:D1048576"/>
    </sheetView>
  </sheetViews>
  <sheetFormatPr defaultRowHeight="15" x14ac:dyDescent="0.25"/>
  <cols>
    <col min="1" max="1" width="11.7109375" style="176" bestFit="1" customWidth="1"/>
    <col min="2" max="2" width="8.7109375" style="176" bestFit="1" customWidth="1"/>
    <col min="3" max="3" width="8.28515625" style="176" bestFit="1" customWidth="1"/>
    <col min="4" max="4" width="13.5703125" style="176" bestFit="1" customWidth="1"/>
    <col min="5" max="5" width="31.28515625" style="176" bestFit="1" customWidth="1"/>
    <col min="6" max="6" width="4.7109375" style="176" bestFit="1" customWidth="1"/>
  </cols>
  <sheetData>
    <row r="4" spans="1:6" x14ac:dyDescent="0.25">
      <c r="A4" s="176" t="s">
        <v>786</v>
      </c>
      <c r="B4" s="176" t="s">
        <v>677</v>
      </c>
      <c r="C4" s="176" t="s">
        <v>785</v>
      </c>
      <c r="D4" s="176" t="s">
        <v>783</v>
      </c>
      <c r="E4" s="176" t="s">
        <v>699</v>
      </c>
      <c r="F4" s="176" t="s">
        <v>599</v>
      </c>
    </row>
    <row r="5" spans="1:6" x14ac:dyDescent="0.25">
      <c r="A5" s="201">
        <v>42864</v>
      </c>
      <c r="B5" s="203">
        <v>2520</v>
      </c>
      <c r="C5" s="200">
        <v>848.82</v>
      </c>
      <c r="D5" s="176">
        <v>7113480</v>
      </c>
      <c r="E5" s="176" t="s">
        <v>570</v>
      </c>
      <c r="F5" s="176" t="s">
        <v>8</v>
      </c>
    </row>
    <row r="10" spans="1:6" x14ac:dyDescent="0.25">
      <c r="C10" s="204">
        <f>SUMPRODUCT(B5,C5)/SUM(B5)</f>
        <v>848.81999999999994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0"/>
  <sheetViews>
    <sheetView workbookViewId="0">
      <selection activeCell="D1" sqref="D1:D1048576"/>
    </sheetView>
  </sheetViews>
  <sheetFormatPr defaultRowHeight="15" x14ac:dyDescent="0.25"/>
  <cols>
    <col min="1" max="1" width="11.7109375" style="176" bestFit="1" customWidth="1"/>
    <col min="2" max="2" width="8.7109375" style="176" bestFit="1" customWidth="1"/>
    <col min="3" max="3" width="8.28515625" style="176" bestFit="1" customWidth="1"/>
    <col min="4" max="4" width="13.5703125" style="176" bestFit="1" customWidth="1"/>
    <col min="5" max="5" width="37.28515625" style="176" bestFit="1" customWidth="1"/>
    <col min="6" max="6" width="4.7109375" style="176" bestFit="1" customWidth="1"/>
  </cols>
  <sheetData>
    <row r="4" spans="1:6" x14ac:dyDescent="0.25">
      <c r="A4" s="176" t="s">
        <v>786</v>
      </c>
      <c r="B4" s="176" t="s">
        <v>677</v>
      </c>
      <c r="C4" s="176" t="s">
        <v>785</v>
      </c>
      <c r="D4" s="176" t="s">
        <v>783</v>
      </c>
      <c r="E4" s="176" t="s">
        <v>699</v>
      </c>
      <c r="F4" s="176" t="s">
        <v>599</v>
      </c>
    </row>
    <row r="5" spans="1:6" x14ac:dyDescent="0.25">
      <c r="A5" s="201">
        <v>42864</v>
      </c>
      <c r="B5" s="176">
        <v>642</v>
      </c>
      <c r="C5" s="200">
        <v>754.59</v>
      </c>
      <c r="D5" s="176">
        <v>7113482</v>
      </c>
      <c r="E5" s="176" t="s">
        <v>573</v>
      </c>
      <c r="F5" s="176" t="s">
        <v>8</v>
      </c>
    </row>
    <row r="10" spans="1:6" x14ac:dyDescent="0.25">
      <c r="C10" s="204">
        <f>SUMPRODUCT(B5,C5)/SUM(B5)</f>
        <v>754.59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06"/>
  <sheetViews>
    <sheetView topLeftCell="A71" workbookViewId="0">
      <selection activeCell="H78" sqref="H78"/>
    </sheetView>
  </sheetViews>
  <sheetFormatPr defaultRowHeight="15" x14ac:dyDescent="0.25"/>
  <cols>
    <col min="1" max="1" width="10.5703125" customWidth="1"/>
    <col min="2" max="2" width="33.42578125" customWidth="1"/>
    <col min="3" max="3" width="64.28515625" customWidth="1"/>
    <col min="4" max="4" width="4.42578125" customWidth="1"/>
    <col min="5" max="5" width="10.7109375" customWidth="1"/>
    <col min="6" max="6" width="12.140625" customWidth="1"/>
    <col min="7" max="8" width="12.7109375" style="176" customWidth="1"/>
  </cols>
  <sheetData>
    <row r="3" spans="1:8" ht="15.75" thickBot="1" x14ac:dyDescent="0.3"/>
    <row r="4" spans="1:8" ht="15.75" thickTop="1" x14ac:dyDescent="0.25">
      <c r="A4" s="317" t="s">
        <v>596</v>
      </c>
      <c r="B4" s="315" t="s">
        <v>597</v>
      </c>
      <c r="C4" s="315" t="s">
        <v>598</v>
      </c>
      <c r="D4" s="315" t="s">
        <v>599</v>
      </c>
      <c r="E4" s="315" t="s">
        <v>596</v>
      </c>
      <c r="F4" s="315" t="s">
        <v>600</v>
      </c>
      <c r="G4" s="311" t="s">
        <v>781</v>
      </c>
      <c r="H4" s="312"/>
    </row>
    <row r="5" spans="1:8" ht="15" customHeight="1" x14ac:dyDescent="0.25">
      <c r="A5" s="318"/>
      <c r="B5" s="316"/>
      <c r="C5" s="316"/>
      <c r="D5" s="316"/>
      <c r="E5" s="316"/>
      <c r="F5" s="316"/>
      <c r="G5" s="313"/>
      <c r="H5" s="314"/>
    </row>
    <row r="6" spans="1:8" ht="15" customHeight="1" x14ac:dyDescent="0.25">
      <c r="A6" s="177" t="s">
        <v>0</v>
      </c>
      <c r="B6" s="2" t="s">
        <v>1</v>
      </c>
      <c r="C6" s="2" t="s">
        <v>2</v>
      </c>
      <c r="D6" s="2" t="s">
        <v>3</v>
      </c>
      <c r="E6" s="37" t="s">
        <v>0</v>
      </c>
      <c r="F6" s="130">
        <f>'7110001'!C68</f>
        <v>1462.7420545454547</v>
      </c>
      <c r="G6" s="190">
        <v>42472</v>
      </c>
      <c r="H6" s="191">
        <v>44873</v>
      </c>
    </row>
    <row r="7" spans="1:8" ht="15" customHeight="1" x14ac:dyDescent="0.25">
      <c r="A7" s="178">
        <v>7110010</v>
      </c>
      <c r="B7" s="38" t="s">
        <v>5</v>
      </c>
      <c r="C7" s="38" t="s">
        <v>5</v>
      </c>
      <c r="D7" s="38" t="s">
        <v>3</v>
      </c>
      <c r="E7" s="37">
        <v>7110010</v>
      </c>
      <c r="F7" s="130">
        <f>'7110010'!C100</f>
        <v>1616.2847611565055</v>
      </c>
      <c r="G7" s="190">
        <v>42472</v>
      </c>
      <c r="H7" s="191">
        <v>44873</v>
      </c>
    </row>
    <row r="8" spans="1:8" ht="15" customHeight="1" x14ac:dyDescent="0.25">
      <c r="A8" s="178"/>
      <c r="B8" s="38"/>
      <c r="C8" s="38"/>
      <c r="D8" s="38"/>
      <c r="E8" s="37"/>
      <c r="F8" s="130"/>
      <c r="G8" s="192"/>
      <c r="H8" s="193"/>
    </row>
    <row r="9" spans="1:8" ht="15" customHeight="1" x14ac:dyDescent="0.25">
      <c r="A9" s="177" t="s">
        <v>6</v>
      </c>
      <c r="B9" s="2" t="s">
        <v>7</v>
      </c>
      <c r="C9" s="2" t="s">
        <v>7</v>
      </c>
      <c r="D9" s="2" t="s">
        <v>8</v>
      </c>
      <c r="E9" s="37" t="s">
        <v>6</v>
      </c>
      <c r="F9" s="130"/>
      <c r="G9" s="192"/>
      <c r="H9" s="193"/>
    </row>
    <row r="10" spans="1:8" ht="15" customHeight="1" x14ac:dyDescent="0.25">
      <c r="A10" s="177" t="s">
        <v>15</v>
      </c>
      <c r="B10" s="2" t="s">
        <v>16</v>
      </c>
      <c r="C10" s="2" t="s">
        <v>17</v>
      </c>
      <c r="D10" s="2" t="s">
        <v>8</v>
      </c>
      <c r="E10" s="37" t="s">
        <v>15</v>
      </c>
      <c r="F10" s="130"/>
      <c r="G10" s="192"/>
      <c r="H10" s="193"/>
    </row>
    <row r="11" spans="1:8" ht="15" customHeight="1" x14ac:dyDescent="0.25">
      <c r="A11" s="177" t="s">
        <v>18</v>
      </c>
      <c r="B11" s="2" t="s">
        <v>19</v>
      </c>
      <c r="C11" s="2" t="s">
        <v>19</v>
      </c>
      <c r="D11" s="2" t="s">
        <v>8</v>
      </c>
      <c r="E11" s="37" t="s">
        <v>18</v>
      </c>
      <c r="F11" s="130"/>
      <c r="G11" s="192"/>
      <c r="H11" s="193"/>
    </row>
    <row r="12" spans="1:8" ht="15" customHeight="1" x14ac:dyDescent="0.25">
      <c r="A12" s="177" t="s">
        <v>26</v>
      </c>
      <c r="B12" s="2" t="s">
        <v>27</v>
      </c>
      <c r="C12" s="2" t="s">
        <v>28</v>
      </c>
      <c r="D12" s="2" t="s">
        <v>8</v>
      </c>
      <c r="E12" s="37" t="s">
        <v>26</v>
      </c>
      <c r="F12" s="130"/>
      <c r="G12" s="192"/>
      <c r="H12" s="193"/>
    </row>
    <row r="13" spans="1:8" ht="15" customHeight="1" x14ac:dyDescent="0.25">
      <c r="A13" s="177" t="s">
        <v>29</v>
      </c>
      <c r="B13" s="2" t="s">
        <v>30</v>
      </c>
      <c r="C13" s="2" t="s">
        <v>30</v>
      </c>
      <c r="D13" s="2" t="s">
        <v>8</v>
      </c>
      <c r="E13" s="37" t="s">
        <v>29</v>
      </c>
      <c r="F13" s="130"/>
      <c r="G13" s="192"/>
      <c r="H13" s="193"/>
    </row>
    <row r="14" spans="1:8" ht="15" customHeight="1" x14ac:dyDescent="0.25">
      <c r="A14" s="177" t="s">
        <v>40</v>
      </c>
      <c r="B14" s="2" t="s">
        <v>41</v>
      </c>
      <c r="C14" s="2" t="s">
        <v>42</v>
      </c>
      <c r="D14" s="2" t="s">
        <v>8</v>
      </c>
      <c r="E14" s="37" t="s">
        <v>40</v>
      </c>
      <c r="F14" s="130"/>
      <c r="G14" s="192"/>
      <c r="H14" s="193"/>
    </row>
    <row r="15" spans="1:8" ht="15" customHeight="1" x14ac:dyDescent="0.25">
      <c r="A15" s="177" t="s">
        <v>43</v>
      </c>
      <c r="B15" s="2" t="s">
        <v>44</v>
      </c>
      <c r="C15" s="2" t="s">
        <v>44</v>
      </c>
      <c r="D15" s="2" t="s">
        <v>8</v>
      </c>
      <c r="E15" s="37" t="s">
        <v>43</v>
      </c>
      <c r="F15" s="130">
        <f>'7110180'!C20</f>
        <v>102.66239813736904</v>
      </c>
      <c r="G15" s="190">
        <v>42563</v>
      </c>
      <c r="H15" s="191">
        <v>44084</v>
      </c>
    </row>
    <row r="16" spans="1:8" ht="15" customHeight="1" x14ac:dyDescent="0.25">
      <c r="A16" s="177" t="s">
        <v>51</v>
      </c>
      <c r="B16" s="2" t="s">
        <v>52</v>
      </c>
      <c r="C16" s="2" t="s">
        <v>53</v>
      </c>
      <c r="D16" s="2" t="s">
        <v>8</v>
      </c>
      <c r="E16" s="37" t="s">
        <v>51</v>
      </c>
      <c r="F16" s="130"/>
      <c r="G16" s="192"/>
      <c r="H16" s="193"/>
    </row>
    <row r="17" spans="1:8" ht="15" customHeight="1" x14ac:dyDescent="0.25">
      <c r="A17" s="177" t="s">
        <v>60</v>
      </c>
      <c r="B17" s="2" t="s">
        <v>61</v>
      </c>
      <c r="C17" s="2" t="s">
        <v>62</v>
      </c>
      <c r="D17" s="2" t="s">
        <v>8</v>
      </c>
      <c r="E17" s="37" t="s">
        <v>60</v>
      </c>
      <c r="F17" s="130">
        <f>'7110186'!C10</f>
        <v>181.125</v>
      </c>
      <c r="G17" s="190">
        <v>42563</v>
      </c>
      <c r="H17" s="191">
        <v>44084</v>
      </c>
    </row>
    <row r="18" spans="1:8" ht="15" customHeight="1" x14ac:dyDescent="0.25">
      <c r="A18" s="177" t="s">
        <v>66</v>
      </c>
      <c r="B18" s="2" t="s">
        <v>67</v>
      </c>
      <c r="C18" s="2" t="s">
        <v>67</v>
      </c>
      <c r="D18" s="2" t="s">
        <v>8</v>
      </c>
      <c r="E18" s="37" t="s">
        <v>66</v>
      </c>
      <c r="F18" s="130">
        <f>'7110200'!C40</f>
        <v>116.17882660753881</v>
      </c>
      <c r="G18" s="190">
        <v>42563</v>
      </c>
      <c r="H18" s="191">
        <v>44693</v>
      </c>
    </row>
    <row r="19" spans="1:8" ht="15" customHeight="1" x14ac:dyDescent="0.25">
      <c r="A19" s="177" t="s">
        <v>77</v>
      </c>
      <c r="B19" s="2" t="s">
        <v>78</v>
      </c>
      <c r="C19" s="2" t="s">
        <v>79</v>
      </c>
      <c r="D19" s="2" t="s">
        <v>8</v>
      </c>
      <c r="E19" s="37" t="s">
        <v>77</v>
      </c>
      <c r="F19" s="130">
        <f>'7110205'!C25</f>
        <v>161.08462623413257</v>
      </c>
      <c r="G19" s="190">
        <v>42563</v>
      </c>
      <c r="H19" s="191">
        <v>44544</v>
      </c>
    </row>
    <row r="20" spans="1:8" ht="15" customHeight="1" x14ac:dyDescent="0.25">
      <c r="A20" s="177" t="s">
        <v>80</v>
      </c>
      <c r="B20" s="2" t="s">
        <v>81</v>
      </c>
      <c r="C20" s="2" t="s">
        <v>81</v>
      </c>
      <c r="D20" s="2" t="s">
        <v>8</v>
      </c>
      <c r="E20" s="37" t="s">
        <v>80</v>
      </c>
      <c r="F20" s="130">
        <f>'7110240'!C20</f>
        <v>154.15198262993621</v>
      </c>
      <c r="G20" s="190">
        <v>42501</v>
      </c>
      <c r="H20" s="191">
        <v>44663</v>
      </c>
    </row>
    <row r="21" spans="1:8" ht="15" customHeight="1" x14ac:dyDescent="0.25">
      <c r="A21" s="177" t="s">
        <v>91</v>
      </c>
      <c r="B21" s="2" t="s">
        <v>92</v>
      </c>
      <c r="C21" s="2" t="s">
        <v>93</v>
      </c>
      <c r="D21" s="2" t="s">
        <v>8</v>
      </c>
      <c r="E21" s="37" t="s">
        <v>91</v>
      </c>
      <c r="F21" s="130">
        <f>'7110245'!C20</f>
        <v>224.12708204334365</v>
      </c>
      <c r="G21" s="190">
        <v>42501</v>
      </c>
      <c r="H21" s="191">
        <v>44663</v>
      </c>
    </row>
    <row r="22" spans="1:8" ht="15" customHeight="1" x14ac:dyDescent="0.25">
      <c r="A22" s="177" t="s">
        <v>94</v>
      </c>
      <c r="B22" s="2" t="s">
        <v>95</v>
      </c>
      <c r="C22" s="2" t="s">
        <v>96</v>
      </c>
      <c r="D22" s="2" t="s">
        <v>8</v>
      </c>
      <c r="E22" s="37" t="s">
        <v>94</v>
      </c>
      <c r="F22" s="130"/>
      <c r="G22" s="192"/>
      <c r="H22" s="193"/>
    </row>
    <row r="23" spans="1:8" ht="15" customHeight="1" x14ac:dyDescent="0.25">
      <c r="A23" s="177" t="s">
        <v>103</v>
      </c>
      <c r="B23" s="2" t="s">
        <v>104</v>
      </c>
      <c r="C23" s="2" t="s">
        <v>105</v>
      </c>
      <c r="D23" s="2" t="s">
        <v>8</v>
      </c>
      <c r="E23" s="37" t="s">
        <v>103</v>
      </c>
      <c r="F23" s="130"/>
      <c r="G23" s="192"/>
      <c r="H23" s="193"/>
    </row>
    <row r="24" spans="1:8" ht="15" customHeight="1" x14ac:dyDescent="0.25">
      <c r="A24" s="177" t="s">
        <v>106</v>
      </c>
      <c r="B24" s="2" t="s">
        <v>107</v>
      </c>
      <c r="C24" s="2" t="s">
        <v>108</v>
      </c>
      <c r="D24" s="2" t="s">
        <v>8</v>
      </c>
      <c r="E24" s="37" t="s">
        <v>106</v>
      </c>
      <c r="F24" s="130"/>
      <c r="G24" s="192"/>
      <c r="H24" s="193"/>
    </row>
    <row r="25" spans="1:8" ht="15" customHeight="1" x14ac:dyDescent="0.25">
      <c r="A25" s="177" t="s">
        <v>115</v>
      </c>
      <c r="B25" s="2" t="s">
        <v>116</v>
      </c>
      <c r="C25" s="2" t="s">
        <v>117</v>
      </c>
      <c r="D25" s="2" t="s">
        <v>8</v>
      </c>
      <c r="E25" s="37" t="s">
        <v>115</v>
      </c>
      <c r="F25" s="130"/>
      <c r="G25" s="192"/>
      <c r="H25" s="193"/>
    </row>
    <row r="26" spans="1:8" ht="15" customHeight="1" x14ac:dyDescent="0.25">
      <c r="A26" s="177" t="s">
        <v>118</v>
      </c>
      <c r="B26" s="2" t="s">
        <v>119</v>
      </c>
      <c r="C26" s="2" t="s">
        <v>120</v>
      </c>
      <c r="D26" s="2" t="s">
        <v>8</v>
      </c>
      <c r="E26" s="37" t="s">
        <v>118</v>
      </c>
      <c r="F26" s="130"/>
      <c r="G26" s="192"/>
      <c r="H26" s="193"/>
    </row>
    <row r="27" spans="1:8" ht="15" customHeight="1" x14ac:dyDescent="0.25">
      <c r="A27" s="177" t="s">
        <v>280</v>
      </c>
      <c r="B27" s="2" t="s">
        <v>281</v>
      </c>
      <c r="C27" s="2" t="s">
        <v>282</v>
      </c>
      <c r="D27" s="2" t="s">
        <v>8</v>
      </c>
      <c r="E27" s="37" t="s">
        <v>280</v>
      </c>
      <c r="F27" s="130"/>
      <c r="G27" s="192"/>
      <c r="H27" s="193"/>
    </row>
    <row r="28" spans="1:8" ht="15" customHeight="1" x14ac:dyDescent="0.25">
      <c r="A28" s="177" t="s">
        <v>286</v>
      </c>
      <c r="B28" s="2" t="s">
        <v>287</v>
      </c>
      <c r="C28" s="2" t="s">
        <v>288</v>
      </c>
      <c r="D28" s="2" t="s">
        <v>8</v>
      </c>
      <c r="E28" s="37" t="s">
        <v>286</v>
      </c>
      <c r="F28" s="130"/>
      <c r="G28" s="192"/>
      <c r="H28" s="193"/>
    </row>
    <row r="29" spans="1:8" ht="15" customHeight="1" x14ac:dyDescent="0.25">
      <c r="A29" s="177" t="s">
        <v>289</v>
      </c>
      <c r="B29" s="2" t="s">
        <v>290</v>
      </c>
      <c r="C29" s="2" t="s">
        <v>291</v>
      </c>
      <c r="D29" s="2" t="s">
        <v>8</v>
      </c>
      <c r="E29" s="37" t="s">
        <v>289</v>
      </c>
      <c r="F29" s="130"/>
      <c r="G29" s="192"/>
      <c r="H29" s="193"/>
    </row>
    <row r="30" spans="1:8" ht="15" customHeight="1" x14ac:dyDescent="0.25">
      <c r="A30" s="177" t="s">
        <v>292</v>
      </c>
      <c r="B30" s="2" t="s">
        <v>293</v>
      </c>
      <c r="C30" s="2" t="s">
        <v>294</v>
      </c>
      <c r="D30" s="2" t="s">
        <v>8</v>
      </c>
      <c r="E30" s="37" t="s">
        <v>292</v>
      </c>
      <c r="F30" s="130"/>
      <c r="G30" s="192"/>
      <c r="H30" s="193"/>
    </row>
    <row r="31" spans="1:8" ht="15" customHeight="1" x14ac:dyDescent="0.25">
      <c r="A31" s="177" t="s">
        <v>295</v>
      </c>
      <c r="B31" s="2" t="s">
        <v>296</v>
      </c>
      <c r="C31" s="2" t="s">
        <v>297</v>
      </c>
      <c r="D31" s="2" t="s">
        <v>8</v>
      </c>
      <c r="E31" s="37" t="s">
        <v>295</v>
      </c>
      <c r="F31" s="130"/>
      <c r="G31" s="192"/>
      <c r="H31" s="193"/>
    </row>
    <row r="32" spans="1:8" ht="15" customHeight="1" x14ac:dyDescent="0.25">
      <c r="A32" s="177" t="s">
        <v>301</v>
      </c>
      <c r="B32" s="2" t="s">
        <v>302</v>
      </c>
      <c r="C32" s="2" t="s">
        <v>303</v>
      </c>
      <c r="D32" s="2" t="s">
        <v>8</v>
      </c>
      <c r="E32" s="37" t="s">
        <v>301</v>
      </c>
      <c r="F32" s="130"/>
      <c r="G32" s="192"/>
      <c r="H32" s="193"/>
    </row>
    <row r="33" spans="1:8" ht="15" customHeight="1" x14ac:dyDescent="0.25">
      <c r="A33" s="177" t="s">
        <v>304</v>
      </c>
      <c r="B33" s="2" t="s">
        <v>305</v>
      </c>
      <c r="C33" s="2" t="s">
        <v>306</v>
      </c>
      <c r="D33" s="2" t="s">
        <v>8</v>
      </c>
      <c r="E33" s="37" t="s">
        <v>304</v>
      </c>
      <c r="F33" s="130"/>
      <c r="G33" s="192"/>
      <c r="H33" s="193"/>
    </row>
    <row r="34" spans="1:8" ht="15" customHeight="1" x14ac:dyDescent="0.25">
      <c r="A34" s="177" t="s">
        <v>307</v>
      </c>
      <c r="B34" s="2" t="s">
        <v>308</v>
      </c>
      <c r="C34" s="2" t="s">
        <v>309</v>
      </c>
      <c r="D34" s="2" t="s">
        <v>8</v>
      </c>
      <c r="E34" s="37" t="s">
        <v>307</v>
      </c>
      <c r="F34" s="130"/>
      <c r="G34" s="192"/>
      <c r="H34" s="193"/>
    </row>
    <row r="35" spans="1:8" ht="15" customHeight="1" x14ac:dyDescent="0.25">
      <c r="A35" s="177" t="s">
        <v>313</v>
      </c>
      <c r="B35" s="2" t="s">
        <v>314</v>
      </c>
      <c r="C35" s="2" t="s">
        <v>315</v>
      </c>
      <c r="D35" s="2" t="s">
        <v>8</v>
      </c>
      <c r="E35" s="37" t="s">
        <v>313</v>
      </c>
      <c r="F35" s="130"/>
      <c r="G35" s="192"/>
      <c r="H35" s="193"/>
    </row>
    <row r="36" spans="1:8" ht="15" customHeight="1" x14ac:dyDescent="0.25">
      <c r="A36" s="177" t="s">
        <v>316</v>
      </c>
      <c r="B36" s="2" t="s">
        <v>317</v>
      </c>
      <c r="C36" s="2" t="s">
        <v>318</v>
      </c>
      <c r="D36" s="2" t="s">
        <v>8</v>
      </c>
      <c r="E36" s="37" t="s">
        <v>316</v>
      </c>
      <c r="F36" s="130"/>
      <c r="G36" s="192"/>
      <c r="H36" s="193"/>
    </row>
    <row r="37" spans="1:8" ht="15" customHeight="1" x14ac:dyDescent="0.25">
      <c r="A37" s="177" t="s">
        <v>319</v>
      </c>
      <c r="B37" s="2" t="s">
        <v>320</v>
      </c>
      <c r="C37" s="2" t="s">
        <v>321</v>
      </c>
      <c r="D37" s="2" t="s">
        <v>8</v>
      </c>
      <c r="E37" s="37" t="s">
        <v>319</v>
      </c>
      <c r="F37" s="130">
        <f>'7112140'!C25</f>
        <v>63.913033576262364</v>
      </c>
      <c r="G37" s="190">
        <v>42563</v>
      </c>
      <c r="H37" s="191">
        <v>44754</v>
      </c>
    </row>
    <row r="38" spans="1:8" ht="15" customHeight="1" x14ac:dyDescent="0.25">
      <c r="A38" s="177" t="s">
        <v>325</v>
      </c>
      <c r="B38" s="2" t="s">
        <v>326</v>
      </c>
      <c r="C38" s="2" t="s">
        <v>327</v>
      </c>
      <c r="D38" s="2" t="s">
        <v>8</v>
      </c>
      <c r="E38" s="37" t="s">
        <v>325</v>
      </c>
      <c r="F38" s="130">
        <f>'7112142'!C10</f>
        <v>145.55199999999999</v>
      </c>
      <c r="G38" s="190">
        <v>42626</v>
      </c>
      <c r="H38" s="191">
        <v>43382</v>
      </c>
    </row>
    <row r="39" spans="1:8" ht="15" customHeight="1" x14ac:dyDescent="0.25">
      <c r="A39" s="177" t="s">
        <v>328</v>
      </c>
      <c r="B39" s="2" t="s">
        <v>329</v>
      </c>
      <c r="C39" s="2" t="s">
        <v>330</v>
      </c>
      <c r="D39" s="2" t="s">
        <v>8</v>
      </c>
      <c r="E39" s="37" t="s">
        <v>328</v>
      </c>
      <c r="F39" s="130"/>
      <c r="G39" s="192"/>
      <c r="H39" s="193"/>
    </row>
    <row r="40" spans="1:8" ht="15" customHeight="1" x14ac:dyDescent="0.25">
      <c r="A40" s="177" t="s">
        <v>331</v>
      </c>
      <c r="B40" s="2" t="s">
        <v>332</v>
      </c>
      <c r="C40" s="2" t="s">
        <v>333</v>
      </c>
      <c r="D40" s="2" t="s">
        <v>8</v>
      </c>
      <c r="E40" s="37" t="s">
        <v>331</v>
      </c>
      <c r="F40" s="130"/>
      <c r="G40" s="192"/>
      <c r="H40" s="193"/>
    </row>
    <row r="41" spans="1:8" ht="15" customHeight="1" x14ac:dyDescent="0.25">
      <c r="A41" s="177" t="s">
        <v>337</v>
      </c>
      <c r="B41" s="2" t="s">
        <v>338</v>
      </c>
      <c r="C41" s="2" t="s">
        <v>339</v>
      </c>
      <c r="D41" s="2" t="s">
        <v>8</v>
      </c>
      <c r="E41" s="37" t="s">
        <v>337</v>
      </c>
      <c r="F41" s="130"/>
      <c r="G41" s="192"/>
      <c r="H41" s="193"/>
    </row>
    <row r="42" spans="1:8" ht="15" customHeight="1" x14ac:dyDescent="0.25">
      <c r="A42" s="177" t="s">
        <v>340</v>
      </c>
      <c r="B42" s="2" t="s">
        <v>341</v>
      </c>
      <c r="C42" s="2" t="s">
        <v>342</v>
      </c>
      <c r="D42" s="2" t="s">
        <v>8</v>
      </c>
      <c r="E42" s="37" t="s">
        <v>340</v>
      </c>
      <c r="F42" s="130"/>
      <c r="G42" s="192"/>
      <c r="H42" s="193"/>
    </row>
    <row r="43" spans="1:8" ht="15" customHeight="1" x14ac:dyDescent="0.25">
      <c r="A43" s="177" t="s">
        <v>343</v>
      </c>
      <c r="B43" s="2" t="s">
        <v>344</v>
      </c>
      <c r="C43" s="2" t="s">
        <v>345</v>
      </c>
      <c r="D43" s="2" t="s">
        <v>8</v>
      </c>
      <c r="E43" s="37" t="s">
        <v>343</v>
      </c>
      <c r="F43" s="130">
        <f>'7112160'!C10</f>
        <v>65</v>
      </c>
      <c r="G43" s="190">
        <v>44054</v>
      </c>
      <c r="H43" s="191">
        <v>44054</v>
      </c>
    </row>
    <row r="44" spans="1:8" ht="15" customHeight="1" x14ac:dyDescent="0.25">
      <c r="A44" s="177" t="s">
        <v>349</v>
      </c>
      <c r="B44" s="2" t="s">
        <v>350</v>
      </c>
      <c r="C44" s="2" t="s">
        <v>351</v>
      </c>
      <c r="D44" s="2" t="s">
        <v>8</v>
      </c>
      <c r="E44" s="37" t="s">
        <v>349</v>
      </c>
      <c r="F44" s="130"/>
      <c r="G44" s="192"/>
      <c r="H44" s="193"/>
    </row>
    <row r="45" spans="1:8" ht="15" customHeight="1" x14ac:dyDescent="0.25">
      <c r="A45" s="177" t="s">
        <v>352</v>
      </c>
      <c r="B45" s="2" t="s">
        <v>353</v>
      </c>
      <c r="C45" s="2" t="s">
        <v>354</v>
      </c>
      <c r="D45" s="2" t="s">
        <v>8</v>
      </c>
      <c r="E45" s="37" t="s">
        <v>352</v>
      </c>
      <c r="F45" s="130"/>
      <c r="G45" s="192"/>
      <c r="H45" s="193"/>
    </row>
    <row r="46" spans="1:8" ht="15" customHeight="1" x14ac:dyDescent="0.25">
      <c r="A46" s="177" t="s">
        <v>355</v>
      </c>
      <c r="B46" s="2" t="s">
        <v>356</v>
      </c>
      <c r="C46" s="2" t="s">
        <v>357</v>
      </c>
      <c r="D46" s="2" t="s">
        <v>8</v>
      </c>
      <c r="E46" s="37" t="s">
        <v>355</v>
      </c>
      <c r="F46" s="130"/>
      <c r="G46" s="192"/>
      <c r="H46" s="193"/>
    </row>
    <row r="47" spans="1:8" ht="15" customHeight="1" x14ac:dyDescent="0.25">
      <c r="A47" s="177" t="s">
        <v>361</v>
      </c>
      <c r="B47" s="2" t="s">
        <v>362</v>
      </c>
      <c r="C47" s="2" t="s">
        <v>363</v>
      </c>
      <c r="D47" s="2" t="s">
        <v>8</v>
      </c>
      <c r="E47" s="37" t="s">
        <v>361</v>
      </c>
      <c r="F47" s="130"/>
      <c r="G47" s="192"/>
      <c r="H47" s="193"/>
    </row>
    <row r="48" spans="1:8" ht="15" customHeight="1" x14ac:dyDescent="0.25">
      <c r="A48" s="177" t="s">
        <v>364</v>
      </c>
      <c r="B48" s="2" t="s">
        <v>365</v>
      </c>
      <c r="C48" s="2" t="s">
        <v>366</v>
      </c>
      <c r="D48" s="2" t="s">
        <v>8</v>
      </c>
      <c r="E48" s="37" t="s">
        <v>364</v>
      </c>
      <c r="F48" s="130"/>
      <c r="G48" s="192"/>
      <c r="H48" s="193"/>
    </row>
    <row r="49" spans="1:8" ht="15" customHeight="1" x14ac:dyDescent="0.25">
      <c r="A49" s="177" t="s">
        <v>367</v>
      </c>
      <c r="B49" s="2" t="s">
        <v>368</v>
      </c>
      <c r="C49" s="2" t="s">
        <v>369</v>
      </c>
      <c r="D49" s="2" t="s">
        <v>8</v>
      </c>
      <c r="E49" s="37" t="s">
        <v>367</v>
      </c>
      <c r="F49" s="130"/>
      <c r="G49" s="192"/>
      <c r="H49" s="193"/>
    </row>
    <row r="50" spans="1:8" ht="15" customHeight="1" x14ac:dyDescent="0.25">
      <c r="A50" s="177" t="s">
        <v>373</v>
      </c>
      <c r="B50" s="2" t="s">
        <v>374</v>
      </c>
      <c r="C50" s="2" t="s">
        <v>375</v>
      </c>
      <c r="D50" s="2" t="s">
        <v>8</v>
      </c>
      <c r="E50" s="37" t="s">
        <v>373</v>
      </c>
      <c r="F50" s="130"/>
      <c r="G50" s="192"/>
      <c r="H50" s="193"/>
    </row>
    <row r="51" spans="1:8" ht="15" customHeight="1" x14ac:dyDescent="0.25">
      <c r="A51" s="177" t="s">
        <v>376</v>
      </c>
      <c r="B51" s="2" t="s">
        <v>377</v>
      </c>
      <c r="C51" s="2" t="s">
        <v>378</v>
      </c>
      <c r="D51" s="2" t="s">
        <v>8</v>
      </c>
      <c r="E51" s="37" t="s">
        <v>376</v>
      </c>
      <c r="F51" s="130"/>
      <c r="G51" s="192"/>
      <c r="H51" s="193"/>
    </row>
    <row r="52" spans="1:8" ht="15" customHeight="1" x14ac:dyDescent="0.25">
      <c r="A52" s="177" t="s">
        <v>379</v>
      </c>
      <c r="B52" s="2" t="s">
        <v>380</v>
      </c>
      <c r="C52" s="2" t="s">
        <v>381</v>
      </c>
      <c r="D52" s="2" t="s">
        <v>8</v>
      </c>
      <c r="E52" s="37" t="s">
        <v>379</v>
      </c>
      <c r="F52" s="130"/>
      <c r="G52" s="192"/>
      <c r="H52" s="193"/>
    </row>
    <row r="53" spans="1:8" ht="15" customHeight="1" x14ac:dyDescent="0.25">
      <c r="A53" s="177" t="s">
        <v>385</v>
      </c>
      <c r="B53" s="2" t="s">
        <v>386</v>
      </c>
      <c r="C53" s="2" t="s">
        <v>387</v>
      </c>
      <c r="D53" s="2" t="s">
        <v>8</v>
      </c>
      <c r="E53" s="37" t="s">
        <v>385</v>
      </c>
      <c r="F53" s="130"/>
      <c r="G53" s="192"/>
      <c r="H53" s="193"/>
    </row>
    <row r="54" spans="1:8" ht="15" customHeight="1" x14ac:dyDescent="0.25">
      <c r="A54" s="177" t="s">
        <v>388</v>
      </c>
      <c r="B54" s="2" t="s">
        <v>389</v>
      </c>
      <c r="C54" s="2" t="s">
        <v>390</v>
      </c>
      <c r="D54" s="2" t="s">
        <v>8</v>
      </c>
      <c r="E54" s="37" t="s">
        <v>388</v>
      </c>
      <c r="F54" s="130"/>
      <c r="G54" s="192"/>
      <c r="H54" s="193"/>
    </row>
    <row r="55" spans="1:8" ht="15" customHeight="1" x14ac:dyDescent="0.25">
      <c r="A55" s="177" t="s">
        <v>391</v>
      </c>
      <c r="B55" s="2" t="s">
        <v>392</v>
      </c>
      <c r="C55" s="2" t="s">
        <v>393</v>
      </c>
      <c r="D55" s="2" t="s">
        <v>8</v>
      </c>
      <c r="E55" s="37" t="s">
        <v>391</v>
      </c>
      <c r="F55" s="130"/>
      <c r="G55" s="192"/>
      <c r="H55" s="193"/>
    </row>
    <row r="56" spans="1:8" ht="15" customHeight="1" x14ac:dyDescent="0.25">
      <c r="A56" s="177" t="s">
        <v>397</v>
      </c>
      <c r="B56" s="2" t="s">
        <v>398</v>
      </c>
      <c r="C56" s="2" t="s">
        <v>399</v>
      </c>
      <c r="D56" s="2" t="s">
        <v>8</v>
      </c>
      <c r="E56" s="37" t="s">
        <v>397</v>
      </c>
      <c r="F56" s="130"/>
      <c r="G56" s="192"/>
      <c r="H56" s="193"/>
    </row>
    <row r="57" spans="1:8" ht="15" customHeight="1" x14ac:dyDescent="0.25">
      <c r="A57" s="177" t="s">
        <v>400</v>
      </c>
      <c r="B57" s="2" t="s">
        <v>401</v>
      </c>
      <c r="C57" s="2" t="s">
        <v>402</v>
      </c>
      <c r="D57" s="2" t="s">
        <v>8</v>
      </c>
      <c r="E57" s="37" t="s">
        <v>400</v>
      </c>
      <c r="F57" s="130"/>
      <c r="G57" s="192"/>
      <c r="H57" s="193"/>
    </row>
    <row r="58" spans="1:8" ht="15" customHeight="1" x14ac:dyDescent="0.25">
      <c r="A58" s="177" t="s">
        <v>403</v>
      </c>
      <c r="B58" s="2" t="s">
        <v>404</v>
      </c>
      <c r="C58" s="2" t="s">
        <v>405</v>
      </c>
      <c r="D58" s="2" t="s">
        <v>8</v>
      </c>
      <c r="E58" s="37" t="s">
        <v>403</v>
      </c>
      <c r="F58" s="130"/>
      <c r="G58" s="192"/>
      <c r="H58" s="193"/>
    </row>
    <row r="59" spans="1:8" ht="15" customHeight="1" x14ac:dyDescent="0.25">
      <c r="A59" s="177" t="s">
        <v>409</v>
      </c>
      <c r="B59" s="2" t="s">
        <v>410</v>
      </c>
      <c r="C59" s="2" t="s">
        <v>411</v>
      </c>
      <c r="D59" s="2" t="s">
        <v>8</v>
      </c>
      <c r="E59" s="37" t="s">
        <v>409</v>
      </c>
      <c r="F59" s="130"/>
      <c r="G59" s="192"/>
      <c r="H59" s="193"/>
    </row>
    <row r="60" spans="1:8" ht="15" customHeight="1" x14ac:dyDescent="0.25">
      <c r="A60" s="177" t="s">
        <v>412</v>
      </c>
      <c r="B60" s="2" t="s">
        <v>413</v>
      </c>
      <c r="C60" s="2" t="s">
        <v>414</v>
      </c>
      <c r="D60" s="2" t="s">
        <v>8</v>
      </c>
      <c r="E60" s="37" t="s">
        <v>412</v>
      </c>
      <c r="F60" s="130"/>
      <c r="G60" s="192"/>
      <c r="H60" s="193"/>
    </row>
    <row r="61" spans="1:8" ht="15" customHeight="1" x14ac:dyDescent="0.25">
      <c r="A61" s="177" t="s">
        <v>415</v>
      </c>
      <c r="B61" s="2" t="s">
        <v>416</v>
      </c>
      <c r="C61" s="2" t="s">
        <v>417</v>
      </c>
      <c r="D61" s="2" t="s">
        <v>8</v>
      </c>
      <c r="E61" s="37" t="s">
        <v>415</v>
      </c>
      <c r="F61" s="130">
        <f>'7112220'!C60</f>
        <v>68.726332652458723</v>
      </c>
      <c r="G61" s="190">
        <v>42472</v>
      </c>
      <c r="H61" s="191">
        <v>44873</v>
      </c>
    </row>
    <row r="62" spans="1:8" ht="15" customHeight="1" x14ac:dyDescent="0.25">
      <c r="A62" s="177" t="s">
        <v>421</v>
      </c>
      <c r="B62" s="2" t="s">
        <v>422</v>
      </c>
      <c r="C62" s="2" t="s">
        <v>423</v>
      </c>
      <c r="D62" s="2" t="s">
        <v>8</v>
      </c>
      <c r="E62" s="37" t="s">
        <v>421</v>
      </c>
      <c r="F62" s="130">
        <f>'7112222'!C35</f>
        <v>105.29371982588049</v>
      </c>
      <c r="G62" s="190">
        <v>42563</v>
      </c>
      <c r="H62" s="191">
        <v>44873</v>
      </c>
    </row>
    <row r="63" spans="1:8" ht="15" customHeight="1" x14ac:dyDescent="0.25">
      <c r="A63" s="177" t="s">
        <v>424</v>
      </c>
      <c r="B63" s="2" t="s">
        <v>425</v>
      </c>
      <c r="C63" s="2" t="s">
        <v>426</v>
      </c>
      <c r="D63" s="2" t="s">
        <v>8</v>
      </c>
      <c r="E63" s="37" t="s">
        <v>424</v>
      </c>
      <c r="F63" s="130">
        <f>'7112223'!C10</f>
        <v>81.425783972125444</v>
      </c>
      <c r="G63" s="190">
        <v>42927</v>
      </c>
      <c r="H63" s="191">
        <v>43144</v>
      </c>
    </row>
    <row r="64" spans="1:8" ht="15" customHeight="1" x14ac:dyDescent="0.25">
      <c r="A64" s="177" t="s">
        <v>427</v>
      </c>
      <c r="B64" s="2" t="s">
        <v>428</v>
      </c>
      <c r="C64" s="2" t="s">
        <v>429</v>
      </c>
      <c r="D64" s="2" t="s">
        <v>8</v>
      </c>
      <c r="E64" s="37" t="s">
        <v>427</v>
      </c>
      <c r="F64" s="130">
        <f>'7112224'!C10</f>
        <v>175</v>
      </c>
      <c r="G64" s="190">
        <v>43144</v>
      </c>
      <c r="H64" s="191">
        <v>43144</v>
      </c>
    </row>
    <row r="65" spans="1:8" ht="15" customHeight="1" x14ac:dyDescent="0.25">
      <c r="A65" s="177" t="s">
        <v>430</v>
      </c>
      <c r="B65" s="2" t="s">
        <v>431</v>
      </c>
      <c r="C65" s="2" t="s">
        <v>432</v>
      </c>
      <c r="D65" s="2" t="s">
        <v>8</v>
      </c>
      <c r="E65" s="37" t="s">
        <v>430</v>
      </c>
      <c r="F65" s="130">
        <f>'7112230'!C20</f>
        <v>86.560363566781476</v>
      </c>
      <c r="G65" s="190">
        <v>42682</v>
      </c>
      <c r="H65" s="191">
        <v>44873</v>
      </c>
    </row>
    <row r="66" spans="1:8" ht="15" customHeight="1" x14ac:dyDescent="0.25">
      <c r="A66" s="177" t="s">
        <v>436</v>
      </c>
      <c r="B66" s="2" t="s">
        <v>437</v>
      </c>
      <c r="C66" s="2" t="s">
        <v>438</v>
      </c>
      <c r="D66" s="2" t="s">
        <v>8</v>
      </c>
      <c r="E66" s="37" t="s">
        <v>436</v>
      </c>
      <c r="F66" s="130">
        <f>'7112232'!C10</f>
        <v>76.313636981645146</v>
      </c>
      <c r="G66" s="190">
        <v>42682</v>
      </c>
      <c r="H66" s="191">
        <v>44663</v>
      </c>
    </row>
    <row r="67" spans="1:8" ht="15" customHeight="1" x14ac:dyDescent="0.25">
      <c r="A67" s="177" t="s">
        <v>439</v>
      </c>
      <c r="B67" s="2" t="s">
        <v>440</v>
      </c>
      <c r="C67" s="2" t="s">
        <v>441</v>
      </c>
      <c r="D67" s="2" t="s">
        <v>8</v>
      </c>
      <c r="E67" s="37" t="s">
        <v>439</v>
      </c>
      <c r="F67" s="130">
        <f>'7112233'!C10</f>
        <v>78</v>
      </c>
      <c r="G67" s="190">
        <v>43263</v>
      </c>
      <c r="H67" s="191">
        <v>43263</v>
      </c>
    </row>
    <row r="68" spans="1:8" ht="15" customHeight="1" x14ac:dyDescent="0.25">
      <c r="A68" s="177" t="s">
        <v>442</v>
      </c>
      <c r="B68" s="2" t="s">
        <v>443</v>
      </c>
      <c r="C68" s="2" t="s">
        <v>444</v>
      </c>
      <c r="D68" s="2" t="s">
        <v>8</v>
      </c>
      <c r="E68" s="37" t="s">
        <v>442</v>
      </c>
      <c r="F68" s="130"/>
      <c r="G68" s="192"/>
      <c r="H68" s="193"/>
    </row>
    <row r="69" spans="1:8" ht="15" customHeight="1" x14ac:dyDescent="0.25">
      <c r="A69" s="177" t="s">
        <v>445</v>
      </c>
      <c r="B69" s="2" t="s">
        <v>446</v>
      </c>
      <c r="C69" s="2" t="s">
        <v>447</v>
      </c>
      <c r="D69" s="2" t="s">
        <v>8</v>
      </c>
      <c r="E69" s="37" t="s">
        <v>445</v>
      </c>
      <c r="F69" s="130">
        <f>'7112240'!C15</f>
        <v>89.079349925654157</v>
      </c>
      <c r="G69" s="190" t="s">
        <v>788</v>
      </c>
      <c r="H69" s="191">
        <v>44663</v>
      </c>
    </row>
    <row r="70" spans="1:8" ht="15" customHeight="1" x14ac:dyDescent="0.25">
      <c r="A70" s="177" t="s">
        <v>451</v>
      </c>
      <c r="B70" s="2" t="s">
        <v>452</v>
      </c>
      <c r="C70" s="2" t="s">
        <v>453</v>
      </c>
      <c r="D70" s="2" t="s">
        <v>8</v>
      </c>
      <c r="E70" s="37" t="s">
        <v>451</v>
      </c>
      <c r="F70" s="130">
        <f>'7112242'!C10</f>
        <v>112.80508701472556</v>
      </c>
      <c r="G70" s="190">
        <v>43445</v>
      </c>
      <c r="H70" s="191">
        <v>44663</v>
      </c>
    </row>
    <row r="71" spans="1:8" ht="15" customHeight="1" x14ac:dyDescent="0.25">
      <c r="A71" s="177" t="s">
        <v>454</v>
      </c>
      <c r="B71" s="2" t="s">
        <v>455</v>
      </c>
      <c r="C71" s="2" t="s">
        <v>456</v>
      </c>
      <c r="D71" s="2" t="s">
        <v>8</v>
      </c>
      <c r="E71" s="37" t="s">
        <v>454</v>
      </c>
      <c r="F71" s="130"/>
      <c r="G71" s="192"/>
      <c r="H71" s="193"/>
    </row>
    <row r="72" spans="1:8" ht="15" customHeight="1" x14ac:dyDescent="0.25">
      <c r="A72" s="177" t="s">
        <v>457</v>
      </c>
      <c r="B72" s="2" t="s">
        <v>458</v>
      </c>
      <c r="C72" s="2" t="s">
        <v>459</v>
      </c>
      <c r="D72" s="2" t="s">
        <v>8</v>
      </c>
      <c r="E72" s="37" t="s">
        <v>457</v>
      </c>
      <c r="F72" s="130"/>
      <c r="G72" s="192"/>
      <c r="H72" s="193"/>
    </row>
    <row r="73" spans="1:8" ht="15" customHeight="1" x14ac:dyDescent="0.25">
      <c r="A73" s="177" t="s">
        <v>460</v>
      </c>
      <c r="B73" s="2" t="s">
        <v>461</v>
      </c>
      <c r="C73" s="2" t="s">
        <v>462</v>
      </c>
      <c r="D73" s="2" t="s">
        <v>8</v>
      </c>
      <c r="E73" s="37" t="s">
        <v>460</v>
      </c>
      <c r="F73" s="130">
        <f>'7112250'!C10</f>
        <v>119.15297553851771</v>
      </c>
      <c r="G73" s="190">
        <v>43564</v>
      </c>
      <c r="H73" s="191">
        <v>44817</v>
      </c>
    </row>
    <row r="74" spans="1:8" ht="15" customHeight="1" x14ac:dyDescent="0.25">
      <c r="A74" s="177" t="s">
        <v>466</v>
      </c>
      <c r="B74" s="2" t="s">
        <v>467</v>
      </c>
      <c r="C74" s="2" t="s">
        <v>468</v>
      </c>
      <c r="D74" s="2" t="s">
        <v>8</v>
      </c>
      <c r="E74" s="37" t="s">
        <v>466</v>
      </c>
      <c r="F74" s="130">
        <f>'7112252'!C10</f>
        <v>125</v>
      </c>
      <c r="G74" s="190">
        <v>44327</v>
      </c>
      <c r="H74" s="191">
        <v>44327</v>
      </c>
    </row>
    <row r="75" spans="1:8" ht="15" customHeight="1" x14ac:dyDescent="0.25">
      <c r="A75" s="177" t="s">
        <v>469</v>
      </c>
      <c r="B75" s="2" t="s">
        <v>470</v>
      </c>
      <c r="C75" s="2" t="s">
        <v>471</v>
      </c>
      <c r="D75" s="2" t="s">
        <v>8</v>
      </c>
      <c r="E75" s="37" t="s">
        <v>469</v>
      </c>
      <c r="F75" s="130"/>
      <c r="G75" s="192"/>
      <c r="H75" s="193"/>
    </row>
    <row r="76" spans="1:8" ht="15" customHeight="1" x14ac:dyDescent="0.25">
      <c r="A76" s="177" t="s">
        <v>472</v>
      </c>
      <c r="B76" s="2" t="s">
        <v>473</v>
      </c>
      <c r="C76" s="2" t="s">
        <v>474</v>
      </c>
      <c r="D76" s="2" t="s">
        <v>8</v>
      </c>
      <c r="E76" s="37" t="s">
        <v>472</v>
      </c>
      <c r="F76" s="130"/>
      <c r="G76" s="192"/>
      <c r="H76" s="193"/>
    </row>
    <row r="77" spans="1:8" ht="15" customHeight="1" x14ac:dyDescent="0.25">
      <c r="A77" s="177" t="s">
        <v>475</v>
      </c>
      <c r="B77" s="2" t="s">
        <v>476</v>
      </c>
      <c r="C77" s="2" t="s">
        <v>477</v>
      </c>
      <c r="D77" s="2" t="s">
        <v>8</v>
      </c>
      <c r="E77" s="37" t="s">
        <v>475</v>
      </c>
      <c r="F77" s="130">
        <f>'7112450'!C10</f>
        <v>315</v>
      </c>
      <c r="G77" s="190">
        <v>44693</v>
      </c>
      <c r="H77" s="191">
        <v>44693</v>
      </c>
    </row>
    <row r="78" spans="1:8" ht="15" customHeight="1" x14ac:dyDescent="0.25">
      <c r="A78" s="177" t="s">
        <v>481</v>
      </c>
      <c r="B78" s="2" t="s">
        <v>482</v>
      </c>
      <c r="C78" s="2" t="s">
        <v>483</v>
      </c>
      <c r="D78" s="2" t="s">
        <v>8</v>
      </c>
      <c r="E78" s="37" t="s">
        <v>481</v>
      </c>
      <c r="F78" s="130"/>
      <c r="G78" s="192"/>
      <c r="H78" s="193"/>
    </row>
    <row r="79" spans="1:8" ht="15" customHeight="1" x14ac:dyDescent="0.25">
      <c r="A79" s="177" t="s">
        <v>484</v>
      </c>
      <c r="B79" s="2" t="s">
        <v>485</v>
      </c>
      <c r="C79" s="2" t="s">
        <v>486</v>
      </c>
      <c r="D79" s="2" t="s">
        <v>8</v>
      </c>
      <c r="E79" s="37" t="s">
        <v>484</v>
      </c>
      <c r="F79" s="130"/>
      <c r="G79" s="192"/>
      <c r="H79" s="193"/>
    </row>
    <row r="80" spans="1:8" ht="15" customHeight="1" x14ac:dyDescent="0.25">
      <c r="A80" s="177" t="s">
        <v>490</v>
      </c>
      <c r="B80" s="2" t="s">
        <v>491</v>
      </c>
      <c r="C80" s="2" t="s">
        <v>492</v>
      </c>
      <c r="D80" s="2" t="s">
        <v>8</v>
      </c>
      <c r="E80" s="37" t="s">
        <v>490</v>
      </c>
      <c r="F80" s="130"/>
      <c r="G80" s="192"/>
      <c r="H80" s="193"/>
    </row>
    <row r="81" spans="1:8" ht="15" customHeight="1" x14ac:dyDescent="0.25">
      <c r="A81" s="177" t="s">
        <v>493</v>
      </c>
      <c r="B81" s="2" t="s">
        <v>494</v>
      </c>
      <c r="C81" s="2" t="s">
        <v>495</v>
      </c>
      <c r="D81" s="2" t="s">
        <v>8</v>
      </c>
      <c r="E81" s="37" t="s">
        <v>493</v>
      </c>
      <c r="F81" s="130"/>
      <c r="G81" s="192"/>
      <c r="H81" s="193"/>
    </row>
    <row r="82" spans="1:8" ht="15" customHeight="1" x14ac:dyDescent="0.25">
      <c r="A82" s="177" t="s">
        <v>496</v>
      </c>
      <c r="B82" s="2" t="s">
        <v>497</v>
      </c>
      <c r="C82" s="2" t="s">
        <v>498</v>
      </c>
      <c r="D82" s="2" t="s">
        <v>8</v>
      </c>
      <c r="E82" s="37" t="s">
        <v>496</v>
      </c>
      <c r="F82" s="130"/>
      <c r="G82" s="192"/>
      <c r="H82" s="193"/>
    </row>
    <row r="83" spans="1:8" ht="15" customHeight="1" x14ac:dyDescent="0.25">
      <c r="A83" s="177" t="s">
        <v>502</v>
      </c>
      <c r="B83" s="2" t="s">
        <v>503</v>
      </c>
      <c r="C83" s="2" t="s">
        <v>504</v>
      </c>
      <c r="D83" s="2" t="s">
        <v>8</v>
      </c>
      <c r="E83" s="37" t="s">
        <v>502</v>
      </c>
      <c r="F83" s="130"/>
      <c r="G83" s="192"/>
      <c r="H83" s="193"/>
    </row>
    <row r="84" spans="1:8" ht="15" customHeight="1" x14ac:dyDescent="0.25">
      <c r="A84" s="177" t="s">
        <v>508</v>
      </c>
      <c r="B84" s="2" t="s">
        <v>509</v>
      </c>
      <c r="C84" s="2" t="s">
        <v>510</v>
      </c>
      <c r="D84" s="2" t="s">
        <v>8</v>
      </c>
      <c r="E84" s="37" t="s">
        <v>508</v>
      </c>
      <c r="F84" s="130"/>
      <c r="G84" s="192"/>
      <c r="H84" s="193"/>
    </row>
    <row r="85" spans="1:8" ht="15" customHeight="1" x14ac:dyDescent="0.25">
      <c r="A85" s="177" t="s">
        <v>514</v>
      </c>
      <c r="B85" s="2" t="s">
        <v>515</v>
      </c>
      <c r="C85" s="2" t="s">
        <v>516</v>
      </c>
      <c r="D85" s="2" t="s">
        <v>8</v>
      </c>
      <c r="E85" s="37" t="s">
        <v>514</v>
      </c>
      <c r="F85" s="130"/>
      <c r="G85" s="192"/>
      <c r="H85" s="193"/>
    </row>
    <row r="86" spans="1:8" ht="15" customHeight="1" x14ac:dyDescent="0.25">
      <c r="A86" s="177" t="s">
        <v>520</v>
      </c>
      <c r="B86" s="2" t="s">
        <v>521</v>
      </c>
      <c r="C86" s="2" t="s">
        <v>522</v>
      </c>
      <c r="D86" s="2" t="s">
        <v>8</v>
      </c>
      <c r="E86" s="37" t="s">
        <v>520</v>
      </c>
      <c r="F86" s="130">
        <f>'7113180'!C10</f>
        <v>104.17</v>
      </c>
      <c r="G86" s="190">
        <v>43599</v>
      </c>
      <c r="H86" s="191">
        <v>43599</v>
      </c>
    </row>
    <row r="87" spans="1:8" ht="15" customHeight="1" x14ac:dyDescent="0.25">
      <c r="A87" s="177" t="s">
        <v>526</v>
      </c>
      <c r="B87" s="2" t="s">
        <v>527</v>
      </c>
      <c r="C87" s="2" t="s">
        <v>528</v>
      </c>
      <c r="D87" s="2" t="s">
        <v>8</v>
      </c>
      <c r="E87" s="37" t="s">
        <v>526</v>
      </c>
      <c r="F87" s="130">
        <f>'7113182'!C10</f>
        <v>97.23</v>
      </c>
      <c r="G87" s="190">
        <v>43599</v>
      </c>
      <c r="H87" s="191">
        <v>43599</v>
      </c>
    </row>
    <row r="88" spans="1:8" ht="15" customHeight="1" x14ac:dyDescent="0.25">
      <c r="A88" s="177" t="s">
        <v>532</v>
      </c>
      <c r="B88" s="2" t="s">
        <v>533</v>
      </c>
      <c r="C88" s="2" t="s">
        <v>534</v>
      </c>
      <c r="D88" s="2" t="s">
        <v>3</v>
      </c>
      <c r="E88" s="37" t="s">
        <v>532</v>
      </c>
      <c r="F88" s="130"/>
      <c r="G88" s="192"/>
      <c r="H88" s="193"/>
    </row>
    <row r="89" spans="1:8" ht="15" customHeight="1" x14ac:dyDescent="0.25">
      <c r="A89" s="177" t="s">
        <v>535</v>
      </c>
      <c r="B89" s="2" t="s">
        <v>536</v>
      </c>
      <c r="C89" s="2" t="s">
        <v>537</v>
      </c>
      <c r="D89" s="2" t="s">
        <v>3</v>
      </c>
      <c r="E89" s="37" t="s">
        <v>535</v>
      </c>
      <c r="F89" s="130"/>
      <c r="G89" s="192"/>
      <c r="H89" s="193"/>
    </row>
    <row r="90" spans="1:8" ht="15" customHeight="1" x14ac:dyDescent="0.25">
      <c r="A90" s="177" t="s">
        <v>538</v>
      </c>
      <c r="B90" s="2" t="s">
        <v>539</v>
      </c>
      <c r="C90" s="2" t="s">
        <v>540</v>
      </c>
      <c r="D90" s="2" t="s">
        <v>8</v>
      </c>
      <c r="E90" s="37" t="s">
        <v>538</v>
      </c>
      <c r="F90" s="130">
        <f>'7113200'!C10</f>
        <v>200</v>
      </c>
      <c r="G90" s="190">
        <v>44084</v>
      </c>
      <c r="H90" s="191">
        <v>44084</v>
      </c>
    </row>
    <row r="91" spans="1:8" ht="15" customHeight="1" x14ac:dyDescent="0.25">
      <c r="A91" s="177" t="s">
        <v>544</v>
      </c>
      <c r="B91" s="2" t="s">
        <v>545</v>
      </c>
      <c r="C91" s="2" t="s">
        <v>546</v>
      </c>
      <c r="D91" s="2" t="s">
        <v>8</v>
      </c>
      <c r="E91" s="37" t="s">
        <v>544</v>
      </c>
      <c r="F91" s="130">
        <f>'7113202'!C10</f>
        <v>250</v>
      </c>
      <c r="G91" s="190">
        <v>44084</v>
      </c>
      <c r="H91" s="191">
        <v>44084</v>
      </c>
    </row>
    <row r="92" spans="1:8" ht="15" customHeight="1" x14ac:dyDescent="0.25">
      <c r="A92" s="177" t="s">
        <v>550</v>
      </c>
      <c r="B92" s="2" t="s">
        <v>551</v>
      </c>
      <c r="C92" s="2" t="s">
        <v>552</v>
      </c>
      <c r="D92" s="2" t="s">
        <v>8</v>
      </c>
      <c r="E92" s="37" t="s">
        <v>550</v>
      </c>
      <c r="F92" s="130"/>
      <c r="G92" s="192"/>
      <c r="H92" s="193"/>
    </row>
    <row r="93" spans="1:8" ht="15" customHeight="1" x14ac:dyDescent="0.25">
      <c r="A93" s="177" t="s">
        <v>556</v>
      </c>
      <c r="B93" s="2" t="s">
        <v>557</v>
      </c>
      <c r="C93" s="2" t="s">
        <v>558</v>
      </c>
      <c r="D93" s="2" t="s">
        <v>8</v>
      </c>
      <c r="E93" s="37" t="s">
        <v>556</v>
      </c>
      <c r="F93" s="130"/>
      <c r="G93" s="192"/>
      <c r="H93" s="193"/>
    </row>
    <row r="94" spans="1:8" ht="15" customHeight="1" x14ac:dyDescent="0.25">
      <c r="A94" s="177" t="s">
        <v>559</v>
      </c>
      <c r="B94" s="2" t="s">
        <v>560</v>
      </c>
      <c r="C94" s="2" t="s">
        <v>561</v>
      </c>
      <c r="D94" s="2" t="s">
        <v>8</v>
      </c>
      <c r="E94" s="37" t="s">
        <v>559</v>
      </c>
      <c r="F94" s="130"/>
      <c r="G94" s="192"/>
      <c r="H94" s="193"/>
    </row>
    <row r="95" spans="1:8" ht="15" customHeight="1" x14ac:dyDescent="0.25">
      <c r="A95" s="177" t="s">
        <v>565</v>
      </c>
      <c r="B95" s="2" t="s">
        <v>566</v>
      </c>
      <c r="C95" s="2" t="s">
        <v>567</v>
      </c>
      <c r="D95" s="2" t="s">
        <v>8</v>
      </c>
      <c r="E95" s="37" t="s">
        <v>565</v>
      </c>
      <c r="F95" s="130"/>
      <c r="G95" s="192"/>
      <c r="H95" s="193"/>
    </row>
    <row r="96" spans="1:8" ht="15" customHeight="1" x14ac:dyDescent="0.25">
      <c r="A96" s="177" t="s">
        <v>568</v>
      </c>
      <c r="B96" s="2" t="s">
        <v>569</v>
      </c>
      <c r="C96" s="2" t="s">
        <v>570</v>
      </c>
      <c r="D96" s="2" t="s">
        <v>8</v>
      </c>
      <c r="E96" s="37" t="s">
        <v>568</v>
      </c>
      <c r="F96" s="130">
        <f>'7113480'!C10</f>
        <v>848.81999999999994</v>
      </c>
      <c r="G96" s="190">
        <v>42864</v>
      </c>
      <c r="H96" s="191">
        <v>42864</v>
      </c>
    </row>
    <row r="97" spans="1:8" ht="15" customHeight="1" x14ac:dyDescent="0.25">
      <c r="A97" s="177" t="s">
        <v>571</v>
      </c>
      <c r="B97" s="2" t="s">
        <v>572</v>
      </c>
      <c r="C97" s="2" t="s">
        <v>573</v>
      </c>
      <c r="D97" s="2" t="s">
        <v>8</v>
      </c>
      <c r="E97" s="37" t="s">
        <v>571</v>
      </c>
      <c r="F97" s="130">
        <f>'7113482'!C10</f>
        <v>754.59</v>
      </c>
      <c r="G97" s="190">
        <v>42864</v>
      </c>
      <c r="H97" s="191">
        <v>42864</v>
      </c>
    </row>
    <row r="98" spans="1:8" ht="15" customHeight="1" thickBot="1" x14ac:dyDescent="0.3">
      <c r="A98" s="179" t="s">
        <v>574</v>
      </c>
      <c r="B98" s="180" t="s">
        <v>575</v>
      </c>
      <c r="C98" s="180" t="s">
        <v>576</v>
      </c>
      <c r="D98" s="180" t="s">
        <v>8</v>
      </c>
      <c r="E98" s="181" t="s">
        <v>574</v>
      </c>
      <c r="F98" s="182"/>
      <c r="G98" s="194"/>
      <c r="H98" s="195"/>
    </row>
    <row r="99" spans="1:8" ht="15" customHeight="1" thickTop="1" x14ac:dyDescent="0.25">
      <c r="A99" s="3"/>
      <c r="B99" s="3"/>
      <c r="C99" s="3"/>
      <c r="D99" s="3"/>
      <c r="E99" s="3"/>
    </row>
    <row r="100" spans="1:8" ht="15" customHeight="1" x14ac:dyDescent="0.25">
      <c r="A100" s="3"/>
      <c r="B100" s="3"/>
      <c r="C100" s="3"/>
      <c r="D100" s="3"/>
      <c r="E100" s="3"/>
    </row>
    <row r="101" spans="1:8" ht="15" customHeight="1" x14ac:dyDescent="0.25">
      <c r="A101" s="3"/>
      <c r="B101" s="3"/>
      <c r="C101" s="3"/>
      <c r="D101" s="3"/>
      <c r="E101" s="3"/>
    </row>
    <row r="102" spans="1:8" ht="15" customHeight="1" x14ac:dyDescent="0.25">
      <c r="A102" s="3"/>
      <c r="B102" s="3"/>
      <c r="C102" s="3"/>
      <c r="D102" s="3"/>
      <c r="E102" s="3"/>
    </row>
    <row r="103" spans="1:8" ht="15" customHeight="1" x14ac:dyDescent="0.25">
      <c r="A103" s="3"/>
      <c r="B103" s="3"/>
      <c r="C103" s="3"/>
      <c r="D103" s="3"/>
      <c r="E103" s="3"/>
    </row>
    <row r="104" spans="1:8" ht="15" customHeight="1" x14ac:dyDescent="0.25">
      <c r="A104" s="3"/>
      <c r="B104" s="3"/>
      <c r="C104" s="3"/>
      <c r="D104" s="3"/>
      <c r="E104" s="3"/>
    </row>
    <row r="105" spans="1:8" ht="15" customHeight="1" x14ac:dyDescent="0.25">
      <c r="A105" s="3"/>
      <c r="B105" s="3"/>
      <c r="C105" s="3"/>
      <c r="D105" s="3"/>
      <c r="E105" s="3"/>
    </row>
    <row r="106" spans="1:8" ht="15" customHeight="1" x14ac:dyDescent="0.25">
      <c r="A106" s="3"/>
      <c r="B106" s="3"/>
      <c r="C106" s="3"/>
      <c r="D106" s="3"/>
      <c r="E106" s="3"/>
    </row>
  </sheetData>
  <mergeCells count="7">
    <mergeCell ref="G4:H5"/>
    <mergeCell ref="F4:F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17" orientation="landscape" r:id="rId1"/>
  <ignoredErrors>
    <ignoredError sqref="A9:D9 A10:D11 A12:D13 A14:D15 A16:D16 A17:D17 A18:D18 A19:D20 A21:D22 A23:D24 A25:D26 A27:D27 A28:D31 A32:D34 A35:D37 A38:D40 A41:D43 A44:D46 A47:D49 A50:D52 A53:D55 A56:D58 A59:D61 A62:D65 A66:D69 A70:D73 A74:D77 A78:D79 A80:D82 A83:D83 A84:D84 A85:D85 A86:D86 A88:D90 A87:D87 A91:D91 A92:D92 A93:D94 A95:D98 A6:D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workbookViewId="0">
      <selection activeCell="H11" sqref="H11"/>
    </sheetView>
  </sheetViews>
  <sheetFormatPr defaultRowHeight="15" x14ac:dyDescent="0.25"/>
  <cols>
    <col min="1" max="1" width="10.5703125" customWidth="1"/>
    <col min="2" max="2" width="33.42578125" customWidth="1"/>
    <col min="3" max="3" width="64.28515625" customWidth="1"/>
    <col min="4" max="4" width="4.42578125" customWidth="1"/>
    <col min="5" max="5" width="10.7109375" customWidth="1"/>
    <col min="6" max="6" width="10" customWidth="1"/>
    <col min="7" max="8" width="12.7109375" style="176" customWidth="1"/>
  </cols>
  <sheetData>
    <row r="2" spans="1:8" ht="15.75" thickBot="1" x14ac:dyDescent="0.3"/>
    <row r="3" spans="1:8" x14ac:dyDescent="0.25">
      <c r="A3" s="323" t="s">
        <v>596</v>
      </c>
      <c r="B3" s="322" t="s">
        <v>597</v>
      </c>
      <c r="C3" s="322" t="s">
        <v>598</v>
      </c>
      <c r="D3" s="322" t="s">
        <v>599</v>
      </c>
      <c r="E3" s="322" t="s">
        <v>596</v>
      </c>
      <c r="F3" s="322" t="s">
        <v>600</v>
      </c>
      <c r="G3" s="319" t="s">
        <v>781</v>
      </c>
      <c r="H3" s="320"/>
    </row>
    <row r="4" spans="1:8" x14ac:dyDescent="0.25">
      <c r="A4" s="324"/>
      <c r="B4" s="316"/>
      <c r="C4" s="316"/>
      <c r="D4" s="316"/>
      <c r="E4" s="316"/>
      <c r="F4" s="316"/>
      <c r="G4" s="313"/>
      <c r="H4" s="321"/>
    </row>
    <row r="5" spans="1:8" x14ac:dyDescent="0.25">
      <c r="A5" s="183"/>
      <c r="B5" s="175"/>
      <c r="C5" s="175"/>
      <c r="D5" s="175"/>
      <c r="E5" s="175" t="s">
        <v>762</v>
      </c>
      <c r="F5" s="184">
        <v>0</v>
      </c>
      <c r="G5" s="192"/>
      <c r="H5" s="196"/>
    </row>
    <row r="6" spans="1:8" ht="15" customHeight="1" x14ac:dyDescent="0.25">
      <c r="A6" s="185" t="s">
        <v>127</v>
      </c>
      <c r="B6" s="2" t="s">
        <v>128</v>
      </c>
      <c r="C6" s="2" t="s">
        <v>129</v>
      </c>
      <c r="D6" s="2" t="s">
        <v>8</v>
      </c>
      <c r="E6" s="2" t="s">
        <v>127</v>
      </c>
      <c r="F6" s="186"/>
      <c r="G6" s="192"/>
      <c r="H6" s="196"/>
    </row>
    <row r="7" spans="1:8" ht="15" customHeight="1" x14ac:dyDescent="0.25">
      <c r="A7" s="185" t="s">
        <v>130</v>
      </c>
      <c r="B7" s="2" t="s">
        <v>131</v>
      </c>
      <c r="C7" s="2" t="s">
        <v>131</v>
      </c>
      <c r="D7" s="2" t="s">
        <v>8</v>
      </c>
      <c r="E7" s="2" t="s">
        <v>130</v>
      </c>
      <c r="F7" s="186">
        <f>'7111106'!C10</f>
        <v>74.117330462863293</v>
      </c>
      <c r="G7" s="190">
        <v>42563</v>
      </c>
      <c r="H7" s="197">
        <v>44084</v>
      </c>
    </row>
    <row r="8" spans="1:8" ht="15" customHeight="1" x14ac:dyDescent="0.25">
      <c r="A8" s="185" t="s">
        <v>132</v>
      </c>
      <c r="B8" s="2" t="s">
        <v>133</v>
      </c>
      <c r="C8" s="2" t="s">
        <v>134</v>
      </c>
      <c r="D8" s="2" t="s">
        <v>8</v>
      </c>
      <c r="E8" s="2" t="s">
        <v>132</v>
      </c>
      <c r="F8" s="186"/>
      <c r="G8" s="192"/>
      <c r="H8" s="196"/>
    </row>
    <row r="9" spans="1:8" ht="15" customHeight="1" x14ac:dyDescent="0.25">
      <c r="A9" s="185" t="s">
        <v>135</v>
      </c>
      <c r="B9" s="2" t="s">
        <v>136</v>
      </c>
      <c r="C9" s="2" t="s">
        <v>137</v>
      </c>
      <c r="D9" s="2" t="s">
        <v>8</v>
      </c>
      <c r="E9" s="2" t="s">
        <v>135</v>
      </c>
      <c r="F9" s="186">
        <f>'7111115'!C25</f>
        <v>58.376832206876287</v>
      </c>
      <c r="G9" s="190">
        <v>42563</v>
      </c>
      <c r="H9" s="197">
        <v>44544</v>
      </c>
    </row>
    <row r="10" spans="1:8" ht="15" customHeight="1" x14ac:dyDescent="0.25">
      <c r="A10" s="185" t="s">
        <v>138</v>
      </c>
      <c r="B10" s="2" t="s">
        <v>139</v>
      </c>
      <c r="C10" s="2" t="s">
        <v>140</v>
      </c>
      <c r="D10" s="2" t="s">
        <v>8</v>
      </c>
      <c r="E10" s="2" t="s">
        <v>138</v>
      </c>
      <c r="F10" s="186">
        <f>'7111120'!C15</f>
        <v>59.636027725267802</v>
      </c>
      <c r="G10" s="190">
        <v>43109</v>
      </c>
      <c r="H10" s="197">
        <v>44663</v>
      </c>
    </row>
    <row r="11" spans="1:8" ht="15" customHeight="1" x14ac:dyDescent="0.25">
      <c r="A11" s="185" t="s">
        <v>141</v>
      </c>
      <c r="B11" s="2" t="s">
        <v>142</v>
      </c>
      <c r="C11" s="2" t="s">
        <v>143</v>
      </c>
      <c r="D11" s="2" t="s">
        <v>8</v>
      </c>
      <c r="E11" s="2" t="s">
        <v>141</v>
      </c>
      <c r="F11" s="186">
        <f>'7111121'!C10</f>
        <v>62</v>
      </c>
      <c r="G11" s="190">
        <v>42501</v>
      </c>
      <c r="H11" s="197">
        <v>42501</v>
      </c>
    </row>
    <row r="12" spans="1:8" ht="15" customHeight="1" x14ac:dyDescent="0.25">
      <c r="A12" s="185" t="s">
        <v>144</v>
      </c>
      <c r="B12" s="2" t="s">
        <v>145</v>
      </c>
      <c r="C12" s="2" t="s">
        <v>146</v>
      </c>
      <c r="D12" s="2" t="s">
        <v>8</v>
      </c>
      <c r="E12" s="2" t="s">
        <v>144</v>
      </c>
      <c r="F12" s="186"/>
      <c r="G12" s="192"/>
      <c r="H12" s="196"/>
    </row>
    <row r="13" spans="1:8" ht="15" customHeight="1" x14ac:dyDescent="0.25">
      <c r="A13" s="185" t="s">
        <v>147</v>
      </c>
      <c r="B13" s="2" t="s">
        <v>148</v>
      </c>
      <c r="C13" s="2" t="s">
        <v>149</v>
      </c>
      <c r="D13" s="2" t="s">
        <v>8</v>
      </c>
      <c r="E13" s="2" t="s">
        <v>147</v>
      </c>
      <c r="F13" s="186">
        <f>'7111130'!C10</f>
        <v>88</v>
      </c>
      <c r="G13" s="190">
        <v>44173</v>
      </c>
      <c r="H13" s="197">
        <v>44173</v>
      </c>
    </row>
    <row r="14" spans="1:8" ht="15" customHeight="1" x14ac:dyDescent="0.25">
      <c r="A14" s="185" t="s">
        <v>150</v>
      </c>
      <c r="B14" s="2" t="s">
        <v>151</v>
      </c>
      <c r="C14" s="2" t="s">
        <v>152</v>
      </c>
      <c r="D14" s="2" t="s">
        <v>8</v>
      </c>
      <c r="E14" s="2" t="s">
        <v>150</v>
      </c>
      <c r="F14" s="186"/>
      <c r="G14" s="192"/>
      <c r="H14" s="196"/>
    </row>
    <row r="15" spans="1:8" ht="15" customHeight="1" x14ac:dyDescent="0.25">
      <c r="A15" s="185" t="s">
        <v>153</v>
      </c>
      <c r="B15" s="2" t="s">
        <v>154</v>
      </c>
      <c r="C15" s="2" t="s">
        <v>155</v>
      </c>
      <c r="D15" s="2" t="s">
        <v>8</v>
      </c>
      <c r="E15" s="2" t="s">
        <v>153</v>
      </c>
      <c r="F15" s="186">
        <f>'7111138'!C10</f>
        <v>70</v>
      </c>
      <c r="G15" s="190">
        <v>43263</v>
      </c>
      <c r="H15" s="197">
        <v>43263</v>
      </c>
    </row>
    <row r="16" spans="1:8" ht="15" customHeight="1" x14ac:dyDescent="0.25">
      <c r="A16" s="185" t="s">
        <v>156</v>
      </c>
      <c r="B16" s="2" t="s">
        <v>157</v>
      </c>
      <c r="C16" s="2" t="s">
        <v>158</v>
      </c>
      <c r="D16" s="2" t="s">
        <v>8</v>
      </c>
      <c r="E16" s="2" t="s">
        <v>156</v>
      </c>
      <c r="F16" s="186"/>
      <c r="G16" s="192"/>
      <c r="H16" s="196"/>
    </row>
    <row r="17" spans="1:8" ht="15" customHeight="1" x14ac:dyDescent="0.25">
      <c r="A17" s="185" t="s">
        <v>159</v>
      </c>
      <c r="B17" s="2" t="s">
        <v>160</v>
      </c>
      <c r="C17" s="2" t="s">
        <v>161</v>
      </c>
      <c r="D17" s="2" t="s">
        <v>8</v>
      </c>
      <c r="E17" s="2" t="s">
        <v>159</v>
      </c>
      <c r="F17" s="186"/>
      <c r="G17" s="192"/>
      <c r="H17" s="196"/>
    </row>
    <row r="18" spans="1:8" ht="15" customHeight="1" x14ac:dyDescent="0.25">
      <c r="A18" s="185" t="s">
        <v>162</v>
      </c>
      <c r="B18" s="2" t="s">
        <v>163</v>
      </c>
      <c r="C18" s="2" t="s">
        <v>164</v>
      </c>
      <c r="D18" s="2" t="s">
        <v>8</v>
      </c>
      <c r="E18" s="2" t="s">
        <v>162</v>
      </c>
      <c r="F18" s="186"/>
      <c r="G18" s="192"/>
      <c r="H18" s="196"/>
    </row>
    <row r="19" spans="1:8" ht="15" customHeight="1" x14ac:dyDescent="0.25">
      <c r="A19" s="185" t="s">
        <v>165</v>
      </c>
      <c r="B19" s="2" t="s">
        <v>166</v>
      </c>
      <c r="C19" s="2" t="s">
        <v>167</v>
      </c>
      <c r="D19" s="2" t="s">
        <v>8</v>
      </c>
      <c r="E19" s="2" t="s">
        <v>165</v>
      </c>
      <c r="F19" s="186"/>
      <c r="G19" s="192"/>
      <c r="H19" s="196"/>
    </row>
    <row r="20" spans="1:8" ht="15" customHeight="1" x14ac:dyDescent="0.25">
      <c r="A20" s="185" t="s">
        <v>168</v>
      </c>
      <c r="B20" s="2" t="s">
        <v>169</v>
      </c>
      <c r="C20" s="2" t="s">
        <v>170</v>
      </c>
      <c r="D20" s="2" t="s">
        <v>8</v>
      </c>
      <c r="E20" s="2" t="s">
        <v>168</v>
      </c>
      <c r="F20" s="186"/>
      <c r="G20" s="192"/>
      <c r="H20" s="196"/>
    </row>
    <row r="21" spans="1:8" ht="15" customHeight="1" x14ac:dyDescent="0.25">
      <c r="A21" s="185" t="s">
        <v>171</v>
      </c>
      <c r="B21" s="2" t="s">
        <v>172</v>
      </c>
      <c r="C21" s="2" t="s">
        <v>173</v>
      </c>
      <c r="D21" s="2" t="s">
        <v>8</v>
      </c>
      <c r="E21" s="2" t="s">
        <v>171</v>
      </c>
      <c r="F21" s="186"/>
      <c r="G21" s="192"/>
      <c r="H21" s="196"/>
    </row>
    <row r="22" spans="1:8" ht="15" customHeight="1" x14ac:dyDescent="0.25">
      <c r="A22" s="185" t="s">
        <v>174</v>
      </c>
      <c r="B22" s="2" t="s">
        <v>175</v>
      </c>
      <c r="C22" s="2" t="s">
        <v>176</v>
      </c>
      <c r="D22" s="2" t="s">
        <v>8</v>
      </c>
      <c r="E22" s="2" t="s">
        <v>174</v>
      </c>
      <c r="F22" s="186"/>
      <c r="G22" s="192"/>
      <c r="H22" s="196"/>
    </row>
    <row r="23" spans="1:8" ht="15" customHeight="1" x14ac:dyDescent="0.25">
      <c r="A23" s="185" t="s">
        <v>177</v>
      </c>
      <c r="B23" s="2" t="s">
        <v>178</v>
      </c>
      <c r="C23" s="2" t="s">
        <v>179</v>
      </c>
      <c r="D23" s="2" t="s">
        <v>8</v>
      </c>
      <c r="E23" s="2" t="s">
        <v>177</v>
      </c>
      <c r="F23" s="186"/>
      <c r="G23" s="192"/>
      <c r="H23" s="196"/>
    </row>
    <row r="24" spans="1:8" x14ac:dyDescent="0.25">
      <c r="A24" s="185" t="s">
        <v>180</v>
      </c>
      <c r="B24" s="2" t="s">
        <v>181</v>
      </c>
      <c r="C24" s="2" t="s">
        <v>182</v>
      </c>
      <c r="D24" s="2" t="s">
        <v>8</v>
      </c>
      <c r="E24" s="2" t="s">
        <v>180</v>
      </c>
      <c r="F24" s="186"/>
      <c r="G24" s="192"/>
      <c r="H24" s="196"/>
    </row>
    <row r="25" spans="1:8" x14ac:dyDescent="0.25">
      <c r="A25" s="185" t="s">
        <v>183</v>
      </c>
      <c r="B25" s="2" t="s">
        <v>184</v>
      </c>
      <c r="C25" s="2" t="s">
        <v>185</v>
      </c>
      <c r="D25" s="2" t="s">
        <v>8</v>
      </c>
      <c r="E25" s="2" t="s">
        <v>183</v>
      </c>
      <c r="F25" s="186"/>
      <c r="G25" s="192"/>
      <c r="H25" s="196"/>
    </row>
    <row r="26" spans="1:8" x14ac:dyDescent="0.25">
      <c r="A26" s="185" t="s">
        <v>186</v>
      </c>
      <c r="B26" s="2" t="s">
        <v>187</v>
      </c>
      <c r="C26" s="2" t="s">
        <v>188</v>
      </c>
      <c r="D26" s="2" t="s">
        <v>8</v>
      </c>
      <c r="E26" s="2" t="s">
        <v>186</v>
      </c>
      <c r="F26" s="186"/>
      <c r="G26" s="192"/>
      <c r="H26" s="196"/>
    </row>
    <row r="27" spans="1:8" ht="15.75" thickBot="1" x14ac:dyDescent="0.3">
      <c r="A27" s="187" t="s">
        <v>189</v>
      </c>
      <c r="B27" s="188" t="s">
        <v>190</v>
      </c>
      <c r="C27" s="188" t="s">
        <v>191</v>
      </c>
      <c r="D27" s="188" t="s">
        <v>8</v>
      </c>
      <c r="E27" s="188" t="s">
        <v>189</v>
      </c>
      <c r="F27" s="189"/>
      <c r="G27" s="198"/>
      <c r="H27" s="199"/>
    </row>
    <row r="28" spans="1:8" x14ac:dyDescent="0.25">
      <c r="F28" s="44"/>
    </row>
  </sheetData>
  <mergeCells count="7">
    <mergeCell ref="G3:H4"/>
    <mergeCell ref="F3:F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1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B2" sqref="B2"/>
    </sheetView>
  </sheetViews>
  <sheetFormatPr defaultRowHeight="15" x14ac:dyDescent="0.25"/>
  <cols>
    <col min="1" max="1" width="25.7109375" customWidth="1"/>
    <col min="2" max="7" width="10.5703125" customWidth="1"/>
    <col min="8" max="8" width="2.7109375" customWidth="1"/>
    <col min="9" max="10" width="10.5703125" customWidth="1"/>
  </cols>
  <sheetData>
    <row r="1" spans="1:10" x14ac:dyDescent="0.25">
      <c r="A1" t="s">
        <v>802</v>
      </c>
      <c r="B1" s="118">
        <v>45881</v>
      </c>
    </row>
    <row r="2" spans="1:10" x14ac:dyDescent="0.25">
      <c r="A2" t="s">
        <v>803</v>
      </c>
      <c r="B2" s="118">
        <v>44927</v>
      </c>
    </row>
    <row r="3" spans="1:10" ht="15.75" thickBot="1" x14ac:dyDescent="0.3"/>
    <row r="4" spans="1:10" x14ac:dyDescent="0.25">
      <c r="A4" s="11"/>
      <c r="B4" s="12"/>
      <c r="C4" s="13" t="s">
        <v>696</v>
      </c>
      <c r="D4" s="13" t="s">
        <v>697</v>
      </c>
      <c r="E4" s="209" t="s">
        <v>797</v>
      </c>
      <c r="F4" s="209" t="s">
        <v>798</v>
      </c>
      <c r="G4" s="14" t="s">
        <v>698</v>
      </c>
    </row>
    <row r="5" spans="1:10" ht="15.75" thickBot="1" x14ac:dyDescent="0.3">
      <c r="A5" s="15" t="s">
        <v>699</v>
      </c>
      <c r="B5" s="16" t="s">
        <v>599</v>
      </c>
      <c r="C5" s="16" t="s">
        <v>700</v>
      </c>
      <c r="D5" s="16" t="s">
        <v>700</v>
      </c>
      <c r="E5" s="210" t="s">
        <v>700</v>
      </c>
      <c r="F5" s="210" t="s">
        <v>700</v>
      </c>
      <c r="G5" s="17" t="s">
        <v>700</v>
      </c>
    </row>
    <row r="6" spans="1:10" x14ac:dyDescent="0.25">
      <c r="A6" s="22" t="s">
        <v>701</v>
      </c>
      <c r="B6" s="23"/>
      <c r="C6" s="23"/>
      <c r="D6" s="23"/>
      <c r="E6" s="211"/>
      <c r="F6" s="211"/>
      <c r="G6" s="24"/>
    </row>
    <row r="7" spans="1:10" x14ac:dyDescent="0.25">
      <c r="A7" s="18" t="s">
        <v>702</v>
      </c>
      <c r="B7" s="10" t="s">
        <v>685</v>
      </c>
      <c r="C7" s="19">
        <v>280</v>
      </c>
      <c r="D7" s="19">
        <v>260</v>
      </c>
      <c r="E7" s="212">
        <v>259.91000000000003</v>
      </c>
      <c r="F7" s="212">
        <v>214.2</v>
      </c>
      <c r="G7" s="20">
        <v>267.82</v>
      </c>
      <c r="I7" s="21">
        <f t="shared" ref="I7:I13" si="0">MAX(C7:G7)</f>
        <v>280</v>
      </c>
    </row>
    <row r="8" spans="1:10" x14ac:dyDescent="0.25">
      <c r="A8" s="18" t="s">
        <v>703</v>
      </c>
      <c r="B8" s="10" t="s">
        <v>685</v>
      </c>
      <c r="C8" s="19">
        <v>245</v>
      </c>
      <c r="D8" s="19">
        <v>200</v>
      </c>
      <c r="E8" s="212">
        <v>210.17</v>
      </c>
      <c r="F8" s="212">
        <v>214.2</v>
      </c>
      <c r="G8" s="20">
        <v>239.89</v>
      </c>
      <c r="I8" s="21">
        <f t="shared" si="0"/>
        <v>245</v>
      </c>
    </row>
    <row r="9" spans="1:10" x14ac:dyDescent="0.25">
      <c r="A9" s="18" t="s">
        <v>771</v>
      </c>
      <c r="B9" s="10" t="s">
        <v>685</v>
      </c>
      <c r="C9" s="19">
        <v>210</v>
      </c>
      <c r="D9" s="19">
        <v>150</v>
      </c>
      <c r="E9" s="212">
        <v>183.45</v>
      </c>
      <c r="F9" s="212">
        <v>153.58000000000001</v>
      </c>
      <c r="G9" s="20">
        <v>196.65</v>
      </c>
      <c r="I9" s="21">
        <f t="shared" si="0"/>
        <v>210</v>
      </c>
    </row>
    <row r="10" spans="1:10" x14ac:dyDescent="0.25">
      <c r="A10" s="18" t="s">
        <v>704</v>
      </c>
      <c r="B10" s="10" t="s">
        <v>685</v>
      </c>
      <c r="C10" s="19">
        <v>185</v>
      </c>
      <c r="D10" s="19">
        <v>135</v>
      </c>
      <c r="E10" s="212">
        <v>163.37</v>
      </c>
      <c r="F10" s="212">
        <v>124.14</v>
      </c>
      <c r="G10" s="20">
        <v>165.4</v>
      </c>
      <c r="I10" s="21">
        <f t="shared" si="0"/>
        <v>185</v>
      </c>
    </row>
    <row r="11" spans="1:10" x14ac:dyDescent="0.25">
      <c r="A11" s="18" t="s">
        <v>705</v>
      </c>
      <c r="B11" s="10" t="s">
        <v>685</v>
      </c>
      <c r="C11" s="19">
        <v>135</v>
      </c>
      <c r="D11" s="19">
        <v>110</v>
      </c>
      <c r="E11" s="212">
        <v>135.16</v>
      </c>
      <c r="F11" s="212">
        <v>102.71</v>
      </c>
      <c r="G11" s="20">
        <v>129.26</v>
      </c>
      <c r="I11" s="21">
        <f t="shared" si="0"/>
        <v>135.16</v>
      </c>
    </row>
    <row r="12" spans="1:10" x14ac:dyDescent="0.25">
      <c r="A12" s="18" t="s">
        <v>706</v>
      </c>
      <c r="B12" s="10" t="s">
        <v>685</v>
      </c>
      <c r="C12" s="19">
        <v>112</v>
      </c>
      <c r="D12" s="19">
        <v>75</v>
      </c>
      <c r="E12" s="212">
        <v>99.51</v>
      </c>
      <c r="F12" s="212">
        <v>88.05</v>
      </c>
      <c r="G12" s="20">
        <v>119.02</v>
      </c>
      <c r="I12" s="21">
        <f t="shared" si="0"/>
        <v>119.02</v>
      </c>
    </row>
    <row r="13" spans="1:10" x14ac:dyDescent="0.25">
      <c r="A13" s="18" t="s">
        <v>707</v>
      </c>
      <c r="B13" s="10" t="s">
        <v>685</v>
      </c>
      <c r="C13" s="19">
        <v>84</v>
      </c>
      <c r="D13" s="19">
        <v>75</v>
      </c>
      <c r="E13" s="212">
        <v>85</v>
      </c>
      <c r="F13" s="214" t="s">
        <v>762</v>
      </c>
      <c r="G13" s="20">
        <v>88.08</v>
      </c>
      <c r="I13" s="21">
        <f t="shared" si="0"/>
        <v>88.08</v>
      </c>
    </row>
    <row r="14" spans="1:10" x14ac:dyDescent="0.25">
      <c r="A14" s="22" t="s">
        <v>708</v>
      </c>
      <c r="B14" s="23"/>
      <c r="C14" s="23"/>
      <c r="D14" s="23"/>
      <c r="E14" s="211"/>
      <c r="F14" s="211"/>
      <c r="G14" s="24"/>
    </row>
    <row r="15" spans="1:10" x14ac:dyDescent="0.25">
      <c r="A15" s="18" t="s">
        <v>709</v>
      </c>
      <c r="B15" s="10" t="s">
        <v>682</v>
      </c>
      <c r="C15" s="10"/>
      <c r="D15" s="10"/>
      <c r="E15" s="213"/>
      <c r="F15" s="213"/>
      <c r="G15" s="25"/>
      <c r="I15" s="26">
        <v>0.65500000000000003</v>
      </c>
      <c r="J15" s="118">
        <v>44927</v>
      </c>
    </row>
    <row r="16" spans="1:10" x14ac:dyDescent="0.25">
      <c r="A16" s="18" t="s">
        <v>710</v>
      </c>
      <c r="B16" s="10" t="s">
        <v>681</v>
      </c>
      <c r="C16" s="10"/>
      <c r="D16" s="10"/>
      <c r="E16" s="213"/>
      <c r="F16" s="213"/>
      <c r="G16" s="25"/>
      <c r="I16" t="s">
        <v>711</v>
      </c>
    </row>
    <row r="17" spans="1:9" x14ac:dyDescent="0.25">
      <c r="A17" s="22" t="s">
        <v>712</v>
      </c>
      <c r="B17" s="23"/>
      <c r="C17" s="23"/>
      <c r="D17" s="23"/>
      <c r="E17" s="211"/>
      <c r="F17" s="211"/>
      <c r="G17" s="24"/>
    </row>
    <row r="18" spans="1:9" x14ac:dyDescent="0.25">
      <c r="A18" s="18" t="s">
        <v>670</v>
      </c>
      <c r="B18" s="10" t="s">
        <v>681</v>
      </c>
      <c r="C18" s="19">
        <v>625</v>
      </c>
      <c r="D18" s="19">
        <v>685</v>
      </c>
      <c r="E18" s="212">
        <v>625</v>
      </c>
      <c r="F18" s="212">
        <v>625</v>
      </c>
      <c r="G18" s="20">
        <v>660</v>
      </c>
      <c r="I18" s="21">
        <f t="shared" ref="I18" si="1">MAX(C18:G18)</f>
        <v>685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8"/>
  <sheetViews>
    <sheetView topLeftCell="A41" workbookViewId="0">
      <selection activeCell="C69" sqref="C69"/>
    </sheetView>
  </sheetViews>
  <sheetFormatPr defaultRowHeight="15" x14ac:dyDescent="0.25"/>
  <cols>
    <col min="1" max="1" width="11.7109375" bestFit="1" customWidth="1"/>
    <col min="2" max="2" width="8.7109375" bestFit="1" customWidth="1"/>
    <col min="3" max="3" width="9.85546875" bestFit="1" customWidth="1"/>
    <col min="4" max="4" width="13.5703125" bestFit="1" customWidth="1"/>
    <col min="5" max="5" width="68.42578125" bestFit="1" customWidth="1"/>
  </cols>
  <sheetData>
    <row r="3" spans="1:6" x14ac:dyDescent="0.25">
      <c r="A3" s="176" t="s">
        <v>786</v>
      </c>
      <c r="B3" s="176" t="s">
        <v>677</v>
      </c>
      <c r="C3" s="176" t="s">
        <v>785</v>
      </c>
      <c r="D3" s="176" t="s">
        <v>783</v>
      </c>
      <c r="E3" s="176" t="s">
        <v>699</v>
      </c>
      <c r="F3" s="176" t="s">
        <v>599</v>
      </c>
    </row>
    <row r="4" spans="1:6" x14ac:dyDescent="0.25">
      <c r="A4" s="201">
        <v>42472</v>
      </c>
      <c r="B4" s="176">
        <v>4</v>
      </c>
      <c r="C4" s="200">
        <v>300</v>
      </c>
      <c r="D4" s="176">
        <v>7110001</v>
      </c>
      <c r="E4" s="176" t="s">
        <v>2</v>
      </c>
      <c r="F4" s="176" t="s">
        <v>3</v>
      </c>
    </row>
    <row r="5" spans="1:6" x14ac:dyDescent="0.25">
      <c r="A5" s="201">
        <v>42501</v>
      </c>
      <c r="B5" s="176">
        <v>14</v>
      </c>
      <c r="C5" s="200">
        <v>1600</v>
      </c>
      <c r="D5" s="176">
        <v>7110001</v>
      </c>
      <c r="E5" s="176" t="s">
        <v>2</v>
      </c>
      <c r="F5" s="176" t="s">
        <v>3</v>
      </c>
    </row>
    <row r="6" spans="1:6" x14ac:dyDescent="0.25">
      <c r="A6" s="201">
        <v>42563</v>
      </c>
      <c r="B6" s="176">
        <v>8</v>
      </c>
      <c r="C6" s="200">
        <v>1500</v>
      </c>
      <c r="D6" s="176">
        <v>7110001</v>
      </c>
      <c r="E6" s="176" t="s">
        <v>2</v>
      </c>
      <c r="F6" s="176" t="s">
        <v>3</v>
      </c>
    </row>
    <row r="7" spans="1:6" x14ac:dyDescent="0.25">
      <c r="A7" s="201">
        <v>42563</v>
      </c>
      <c r="B7" s="176">
        <v>7</v>
      </c>
      <c r="C7" s="200">
        <v>1500</v>
      </c>
      <c r="D7" s="176">
        <v>7110001</v>
      </c>
      <c r="E7" s="176" t="s">
        <v>2</v>
      </c>
      <c r="F7" s="176" t="s">
        <v>3</v>
      </c>
    </row>
    <row r="8" spans="1:6" x14ac:dyDescent="0.25">
      <c r="A8" s="201">
        <v>42563</v>
      </c>
      <c r="B8" s="176">
        <v>4</v>
      </c>
      <c r="C8" s="200">
        <v>2420.7399999999998</v>
      </c>
      <c r="D8" s="176">
        <v>7110001</v>
      </c>
      <c r="E8" s="176" t="s">
        <v>2</v>
      </c>
      <c r="F8" s="176" t="s">
        <v>3</v>
      </c>
    </row>
    <row r="9" spans="1:6" x14ac:dyDescent="0.25">
      <c r="A9" s="201">
        <v>42563</v>
      </c>
      <c r="B9" s="176">
        <v>8</v>
      </c>
      <c r="C9" s="200">
        <v>1500</v>
      </c>
      <c r="D9" s="176">
        <v>7110001</v>
      </c>
      <c r="E9" s="176" t="s">
        <v>2</v>
      </c>
      <c r="F9" s="176" t="s">
        <v>3</v>
      </c>
    </row>
    <row r="10" spans="1:6" x14ac:dyDescent="0.25">
      <c r="A10" s="201">
        <v>42591</v>
      </c>
      <c r="B10" s="176">
        <v>16</v>
      </c>
      <c r="C10" s="200">
        <v>1500</v>
      </c>
      <c r="D10" s="176">
        <v>7110001</v>
      </c>
      <c r="E10" s="176" t="s">
        <v>2</v>
      </c>
      <c r="F10" s="176" t="s">
        <v>3</v>
      </c>
    </row>
    <row r="11" spans="1:6" x14ac:dyDescent="0.25">
      <c r="A11" s="201">
        <v>42626</v>
      </c>
      <c r="B11" s="176">
        <v>16</v>
      </c>
      <c r="C11" s="200">
        <v>2420</v>
      </c>
      <c r="D11" s="176">
        <v>7110001</v>
      </c>
      <c r="E11" s="176" t="s">
        <v>2</v>
      </c>
      <c r="F11" s="176" t="s">
        <v>3</v>
      </c>
    </row>
    <row r="12" spans="1:6" x14ac:dyDescent="0.25">
      <c r="A12" s="201">
        <v>42682</v>
      </c>
      <c r="B12" s="176">
        <v>36</v>
      </c>
      <c r="C12" s="200">
        <v>750</v>
      </c>
      <c r="D12" s="176">
        <v>7110001</v>
      </c>
      <c r="E12" s="176" t="s">
        <v>2</v>
      </c>
      <c r="F12" s="176" t="s">
        <v>3</v>
      </c>
    </row>
    <row r="13" spans="1:6" x14ac:dyDescent="0.25">
      <c r="A13" s="201">
        <v>42745</v>
      </c>
      <c r="B13" s="176">
        <v>4</v>
      </c>
      <c r="C13" s="200">
        <v>2500</v>
      </c>
      <c r="D13" s="176">
        <v>7110001</v>
      </c>
      <c r="E13" s="176" t="s">
        <v>2</v>
      </c>
      <c r="F13" s="176" t="s">
        <v>3</v>
      </c>
    </row>
    <row r="14" spans="1:6" x14ac:dyDescent="0.25">
      <c r="A14" s="201">
        <v>42864</v>
      </c>
      <c r="B14" s="176">
        <v>6</v>
      </c>
      <c r="C14" s="200">
        <v>1608.48</v>
      </c>
      <c r="D14" s="176">
        <v>7110001</v>
      </c>
      <c r="E14" s="176" t="s">
        <v>2</v>
      </c>
      <c r="F14" s="176" t="s">
        <v>3</v>
      </c>
    </row>
    <row r="15" spans="1:6" x14ac:dyDescent="0.25">
      <c r="A15" s="201">
        <v>42864</v>
      </c>
      <c r="B15" s="176">
        <v>16</v>
      </c>
      <c r="C15" s="200">
        <v>2210.44</v>
      </c>
      <c r="D15" s="176">
        <v>7110001</v>
      </c>
      <c r="E15" s="176" t="s">
        <v>2</v>
      </c>
      <c r="F15" s="176" t="s">
        <v>3</v>
      </c>
    </row>
    <row r="16" spans="1:6" x14ac:dyDescent="0.25">
      <c r="A16" s="201">
        <v>42927</v>
      </c>
      <c r="B16" s="176">
        <v>6</v>
      </c>
      <c r="C16" s="200">
        <v>1635.67</v>
      </c>
      <c r="D16" s="176">
        <v>7110001</v>
      </c>
      <c r="E16" s="176" t="s">
        <v>2</v>
      </c>
      <c r="F16" s="176" t="s">
        <v>3</v>
      </c>
    </row>
    <row r="17" spans="1:6" x14ac:dyDescent="0.25">
      <c r="A17" s="201">
        <v>42997</v>
      </c>
      <c r="B17" s="176">
        <v>10</v>
      </c>
      <c r="C17" s="200">
        <v>1600</v>
      </c>
      <c r="D17" s="176">
        <v>7110001</v>
      </c>
      <c r="E17" s="176" t="s">
        <v>2</v>
      </c>
      <c r="F17" s="176" t="s">
        <v>3</v>
      </c>
    </row>
    <row r="18" spans="1:6" x14ac:dyDescent="0.25">
      <c r="A18" s="201">
        <v>43109</v>
      </c>
      <c r="B18" s="176">
        <v>12</v>
      </c>
      <c r="C18" s="200">
        <v>325</v>
      </c>
      <c r="D18" s="176">
        <v>7110001</v>
      </c>
      <c r="E18" s="176" t="s">
        <v>2</v>
      </c>
      <c r="F18" s="176" t="s">
        <v>3</v>
      </c>
    </row>
    <row r="19" spans="1:6" x14ac:dyDescent="0.25">
      <c r="A19" s="201">
        <v>43144</v>
      </c>
      <c r="B19" s="176">
        <v>8</v>
      </c>
      <c r="C19" s="200">
        <v>1800</v>
      </c>
      <c r="D19" s="176">
        <v>7110001</v>
      </c>
      <c r="E19" s="176" t="s">
        <v>2</v>
      </c>
      <c r="F19" s="176" t="s">
        <v>3</v>
      </c>
    </row>
    <row r="20" spans="1:6" x14ac:dyDescent="0.25">
      <c r="A20" s="201">
        <v>43172</v>
      </c>
      <c r="B20" s="176">
        <v>12</v>
      </c>
      <c r="C20" s="200">
        <v>745</v>
      </c>
      <c r="D20" s="176">
        <v>7110001</v>
      </c>
      <c r="E20" s="176" t="s">
        <v>2</v>
      </c>
      <c r="F20" s="176" t="s">
        <v>3</v>
      </c>
    </row>
    <row r="21" spans="1:6" x14ac:dyDescent="0.25">
      <c r="A21" s="201">
        <v>43172</v>
      </c>
      <c r="B21" s="176">
        <v>3</v>
      </c>
      <c r="C21" s="200">
        <v>1250</v>
      </c>
      <c r="D21" s="176">
        <v>7110001</v>
      </c>
      <c r="E21" s="176" t="s">
        <v>2</v>
      </c>
      <c r="F21" s="176" t="s">
        <v>3</v>
      </c>
    </row>
    <row r="22" spans="1:6" x14ac:dyDescent="0.25">
      <c r="A22" s="201">
        <v>43263</v>
      </c>
      <c r="B22" s="176">
        <v>9</v>
      </c>
      <c r="C22" s="200">
        <v>850</v>
      </c>
      <c r="D22" s="176">
        <v>7110001</v>
      </c>
      <c r="E22" s="176" t="s">
        <v>2</v>
      </c>
      <c r="F22" s="176" t="s">
        <v>3</v>
      </c>
    </row>
    <row r="23" spans="1:6" x14ac:dyDescent="0.25">
      <c r="A23" s="201">
        <v>43263</v>
      </c>
      <c r="B23" s="176">
        <v>12</v>
      </c>
      <c r="C23" s="200">
        <v>1530</v>
      </c>
      <c r="D23" s="176">
        <v>7110001</v>
      </c>
      <c r="E23" s="176" t="s">
        <v>2</v>
      </c>
      <c r="F23" s="176" t="s">
        <v>3</v>
      </c>
    </row>
    <row r="24" spans="1:6" x14ac:dyDescent="0.25">
      <c r="A24" s="201">
        <v>43263</v>
      </c>
      <c r="B24" s="176">
        <v>3</v>
      </c>
      <c r="C24" s="200">
        <v>1295</v>
      </c>
      <c r="D24" s="176">
        <v>7110001</v>
      </c>
      <c r="E24" s="176" t="s">
        <v>2</v>
      </c>
      <c r="F24" s="176" t="s">
        <v>3</v>
      </c>
    </row>
    <row r="25" spans="1:6" x14ac:dyDescent="0.25">
      <c r="A25" s="201">
        <v>43326</v>
      </c>
      <c r="B25" s="176">
        <v>8</v>
      </c>
      <c r="C25" s="200">
        <v>3000</v>
      </c>
      <c r="D25" s="176">
        <v>7110001</v>
      </c>
      <c r="E25" s="176" t="s">
        <v>2</v>
      </c>
      <c r="F25" s="176" t="s">
        <v>3</v>
      </c>
    </row>
    <row r="26" spans="1:6" x14ac:dyDescent="0.25">
      <c r="A26" s="201">
        <v>43326</v>
      </c>
      <c r="B26" s="176">
        <v>10</v>
      </c>
      <c r="C26" s="200">
        <v>2500</v>
      </c>
      <c r="D26" s="176">
        <v>7110001</v>
      </c>
      <c r="E26" s="176" t="s">
        <v>2</v>
      </c>
      <c r="F26" s="176" t="s">
        <v>3</v>
      </c>
    </row>
    <row r="27" spans="1:6" x14ac:dyDescent="0.25">
      <c r="A27" s="201">
        <v>43354</v>
      </c>
      <c r="B27" s="176">
        <v>36</v>
      </c>
      <c r="C27" s="200">
        <v>500</v>
      </c>
      <c r="D27" s="176">
        <v>7110001</v>
      </c>
      <c r="E27" s="176" t="s">
        <v>2</v>
      </c>
      <c r="F27" s="176" t="s">
        <v>3</v>
      </c>
    </row>
    <row r="28" spans="1:6" x14ac:dyDescent="0.25">
      <c r="A28" s="201">
        <v>43382</v>
      </c>
      <c r="B28" s="176">
        <v>3</v>
      </c>
      <c r="C28" s="200">
        <v>3748.35</v>
      </c>
      <c r="D28" s="176">
        <v>7110001</v>
      </c>
      <c r="E28" s="176" t="s">
        <v>2</v>
      </c>
      <c r="F28" s="176" t="s">
        <v>3</v>
      </c>
    </row>
    <row r="29" spans="1:6" x14ac:dyDescent="0.25">
      <c r="A29" s="201">
        <v>43445</v>
      </c>
      <c r="B29" s="176">
        <v>4</v>
      </c>
      <c r="C29" s="200">
        <v>1000</v>
      </c>
      <c r="D29" s="176">
        <v>7110001</v>
      </c>
      <c r="E29" s="176" t="s">
        <v>2</v>
      </c>
      <c r="F29" s="176" t="s">
        <v>3</v>
      </c>
    </row>
    <row r="30" spans="1:6" x14ac:dyDescent="0.25">
      <c r="A30" s="201">
        <v>43445</v>
      </c>
      <c r="B30" s="176">
        <v>8</v>
      </c>
      <c r="C30" s="200">
        <v>1200</v>
      </c>
      <c r="D30" s="176">
        <v>7110001</v>
      </c>
      <c r="E30" s="176" t="s">
        <v>2</v>
      </c>
      <c r="F30" s="176" t="s">
        <v>3</v>
      </c>
    </row>
    <row r="31" spans="1:6" x14ac:dyDescent="0.25">
      <c r="A31" s="201">
        <v>43445</v>
      </c>
      <c r="B31" s="176">
        <v>8</v>
      </c>
      <c r="C31" s="200">
        <v>1165.3</v>
      </c>
      <c r="D31" s="176">
        <v>7110001</v>
      </c>
      <c r="E31" s="176" t="s">
        <v>2</v>
      </c>
      <c r="F31" s="176" t="s">
        <v>3</v>
      </c>
    </row>
    <row r="32" spans="1:6" x14ac:dyDescent="0.25">
      <c r="A32" s="201">
        <v>43536</v>
      </c>
      <c r="B32" s="176">
        <v>2</v>
      </c>
      <c r="C32" s="200">
        <v>110</v>
      </c>
      <c r="D32" s="176">
        <v>7110001</v>
      </c>
      <c r="E32" s="176" t="s">
        <v>2</v>
      </c>
      <c r="F32" s="176" t="s">
        <v>3</v>
      </c>
    </row>
    <row r="33" spans="1:6" x14ac:dyDescent="0.25">
      <c r="A33" s="201">
        <v>43599</v>
      </c>
      <c r="B33" s="176">
        <v>8</v>
      </c>
      <c r="C33" s="200">
        <v>1000</v>
      </c>
      <c r="D33" s="176">
        <v>7110001</v>
      </c>
      <c r="E33" s="176" t="s">
        <v>2</v>
      </c>
      <c r="F33" s="176" t="s">
        <v>3</v>
      </c>
    </row>
    <row r="34" spans="1:6" x14ac:dyDescent="0.25">
      <c r="A34" s="201">
        <v>43599</v>
      </c>
      <c r="B34" s="176">
        <v>8</v>
      </c>
      <c r="C34" s="200">
        <v>750</v>
      </c>
      <c r="D34" s="176">
        <v>7110001</v>
      </c>
      <c r="E34" s="176" t="s">
        <v>2</v>
      </c>
      <c r="F34" s="176" t="s">
        <v>3</v>
      </c>
    </row>
    <row r="35" spans="1:6" x14ac:dyDescent="0.25">
      <c r="A35" s="201">
        <v>43599</v>
      </c>
      <c r="B35" s="176">
        <v>2</v>
      </c>
      <c r="C35" s="200">
        <v>2500</v>
      </c>
      <c r="D35" s="176">
        <v>7110001</v>
      </c>
      <c r="E35" s="176" t="s">
        <v>2</v>
      </c>
      <c r="F35" s="176" t="s">
        <v>3</v>
      </c>
    </row>
    <row r="36" spans="1:6" x14ac:dyDescent="0.25">
      <c r="A36" s="201">
        <v>43935</v>
      </c>
      <c r="B36" s="176">
        <v>2</v>
      </c>
      <c r="C36" s="200">
        <v>1574.3</v>
      </c>
      <c r="D36" s="176">
        <v>7110001</v>
      </c>
      <c r="E36" s="176" t="s">
        <v>2</v>
      </c>
      <c r="F36" s="176" t="s">
        <v>3</v>
      </c>
    </row>
    <row r="37" spans="1:6" x14ac:dyDescent="0.25">
      <c r="A37" s="201">
        <v>43963</v>
      </c>
      <c r="B37" s="176">
        <v>26</v>
      </c>
      <c r="C37" s="200">
        <v>75</v>
      </c>
      <c r="D37" s="176">
        <v>7110001</v>
      </c>
      <c r="E37" s="176" t="s">
        <v>2</v>
      </c>
      <c r="F37" s="176" t="s">
        <v>3</v>
      </c>
    </row>
    <row r="38" spans="1:6" x14ac:dyDescent="0.25">
      <c r="A38" s="201">
        <v>44054</v>
      </c>
      <c r="B38" s="176">
        <v>4</v>
      </c>
      <c r="C38" s="200">
        <v>579.44000000000005</v>
      </c>
      <c r="D38" s="176">
        <v>7110001</v>
      </c>
      <c r="E38" s="176" t="s">
        <v>2</v>
      </c>
      <c r="F38" s="176" t="s">
        <v>3</v>
      </c>
    </row>
    <row r="39" spans="1:6" x14ac:dyDescent="0.25">
      <c r="A39" s="201">
        <v>44084</v>
      </c>
      <c r="B39" s="176">
        <v>16</v>
      </c>
      <c r="C39" s="200">
        <v>3500</v>
      </c>
      <c r="D39" s="176">
        <v>7110001</v>
      </c>
      <c r="E39" s="176" t="s">
        <v>2</v>
      </c>
      <c r="F39" s="176" t="s">
        <v>3</v>
      </c>
    </row>
    <row r="40" spans="1:6" x14ac:dyDescent="0.25">
      <c r="A40" s="201">
        <v>44117</v>
      </c>
      <c r="B40" s="176">
        <v>6</v>
      </c>
      <c r="C40" s="200">
        <v>1049.27</v>
      </c>
      <c r="D40" s="176">
        <v>7110001</v>
      </c>
      <c r="E40" s="176" t="s">
        <v>2</v>
      </c>
      <c r="F40" s="176" t="s">
        <v>3</v>
      </c>
    </row>
    <row r="41" spans="1:6" x14ac:dyDescent="0.25">
      <c r="A41" s="201">
        <v>44145</v>
      </c>
      <c r="B41" s="176">
        <v>13</v>
      </c>
      <c r="C41" s="200">
        <v>950</v>
      </c>
      <c r="D41" s="176">
        <v>7110001</v>
      </c>
      <c r="E41" s="176" t="s">
        <v>2</v>
      </c>
      <c r="F41" s="176" t="s">
        <v>3</v>
      </c>
    </row>
    <row r="42" spans="1:6" x14ac:dyDescent="0.25">
      <c r="A42" s="201">
        <v>44173</v>
      </c>
      <c r="B42" s="176">
        <v>12</v>
      </c>
      <c r="C42" s="200">
        <v>943.5</v>
      </c>
      <c r="D42" s="176">
        <v>7110001</v>
      </c>
      <c r="E42" s="176" t="s">
        <v>2</v>
      </c>
      <c r="F42" s="176" t="s">
        <v>3</v>
      </c>
    </row>
    <row r="43" spans="1:6" x14ac:dyDescent="0.25">
      <c r="A43" s="201">
        <v>44173</v>
      </c>
      <c r="B43" s="176">
        <v>12</v>
      </c>
      <c r="C43" s="200">
        <v>1800</v>
      </c>
      <c r="D43" s="176">
        <v>7110001</v>
      </c>
      <c r="E43" s="176" t="s">
        <v>2</v>
      </c>
      <c r="F43" s="176" t="s">
        <v>3</v>
      </c>
    </row>
    <row r="44" spans="1:6" x14ac:dyDescent="0.25">
      <c r="A44" s="201">
        <v>44264</v>
      </c>
      <c r="B44" s="176">
        <v>8</v>
      </c>
      <c r="C44" s="200">
        <v>4250</v>
      </c>
      <c r="D44" s="176">
        <v>7110001</v>
      </c>
      <c r="E44" s="176" t="s">
        <v>2</v>
      </c>
      <c r="F44" s="176" t="s">
        <v>3</v>
      </c>
    </row>
    <row r="45" spans="1:6" x14ac:dyDescent="0.25">
      <c r="A45" s="201">
        <v>44327</v>
      </c>
      <c r="B45" s="176">
        <v>18</v>
      </c>
      <c r="C45" s="200">
        <v>3000</v>
      </c>
      <c r="D45" s="176">
        <v>7110001</v>
      </c>
      <c r="E45" s="176" t="s">
        <v>2</v>
      </c>
      <c r="F45" s="176" t="s">
        <v>3</v>
      </c>
    </row>
    <row r="46" spans="1:6" x14ac:dyDescent="0.25">
      <c r="A46" s="201">
        <v>44355</v>
      </c>
      <c r="B46" s="176">
        <v>4</v>
      </c>
      <c r="C46" s="200">
        <v>950</v>
      </c>
      <c r="D46" s="176">
        <v>7110001</v>
      </c>
      <c r="E46" s="176" t="s">
        <v>2</v>
      </c>
      <c r="F46" s="176" t="s">
        <v>3</v>
      </c>
    </row>
    <row r="47" spans="1:6" x14ac:dyDescent="0.25">
      <c r="A47" s="201">
        <v>44355</v>
      </c>
      <c r="B47" s="176">
        <v>8</v>
      </c>
      <c r="C47" s="200">
        <v>1388</v>
      </c>
      <c r="D47" s="176">
        <v>7110001</v>
      </c>
      <c r="E47" s="176" t="s">
        <v>2</v>
      </c>
      <c r="F47" s="176" t="s">
        <v>3</v>
      </c>
    </row>
    <row r="48" spans="1:6" x14ac:dyDescent="0.25">
      <c r="A48" s="201">
        <v>44453</v>
      </c>
      <c r="B48" s="176">
        <v>8</v>
      </c>
      <c r="C48" s="200">
        <v>150</v>
      </c>
      <c r="D48" s="176">
        <v>7110001</v>
      </c>
      <c r="E48" s="176" t="s">
        <v>2</v>
      </c>
      <c r="F48" s="176" t="s">
        <v>3</v>
      </c>
    </row>
    <row r="49" spans="1:6" x14ac:dyDescent="0.25">
      <c r="A49" s="201">
        <v>44481</v>
      </c>
      <c r="B49" s="176">
        <v>2</v>
      </c>
      <c r="C49" s="200">
        <v>1500</v>
      </c>
      <c r="D49" s="176">
        <v>7110001</v>
      </c>
      <c r="E49" s="176" t="s">
        <v>2</v>
      </c>
      <c r="F49" s="176" t="s">
        <v>3</v>
      </c>
    </row>
    <row r="50" spans="1:6" x14ac:dyDescent="0.25">
      <c r="A50" s="201">
        <v>44509</v>
      </c>
      <c r="B50" s="176">
        <v>12</v>
      </c>
      <c r="C50" s="200">
        <v>600</v>
      </c>
      <c r="D50" s="176">
        <v>7110001</v>
      </c>
      <c r="E50" s="176" t="s">
        <v>2</v>
      </c>
      <c r="F50" s="176" t="s">
        <v>3</v>
      </c>
    </row>
    <row r="51" spans="1:6" x14ac:dyDescent="0.25">
      <c r="A51" s="205" t="s">
        <v>789</v>
      </c>
      <c r="B51" s="205">
        <v>8</v>
      </c>
      <c r="C51" s="206">
        <v>2450</v>
      </c>
      <c r="D51" s="207">
        <v>7110001</v>
      </c>
      <c r="E51" s="176" t="s">
        <v>2</v>
      </c>
      <c r="F51" s="176" t="s">
        <v>3</v>
      </c>
    </row>
    <row r="52" spans="1:6" x14ac:dyDescent="0.25">
      <c r="A52" s="205" t="s">
        <v>790</v>
      </c>
      <c r="B52" s="205">
        <v>6</v>
      </c>
      <c r="C52" s="206">
        <v>2611.44</v>
      </c>
      <c r="D52" s="207">
        <v>7110001</v>
      </c>
      <c r="E52" s="176" t="s">
        <v>2</v>
      </c>
      <c r="F52" s="176" t="s">
        <v>3</v>
      </c>
    </row>
    <row r="53" spans="1:6" x14ac:dyDescent="0.25">
      <c r="A53" s="205" t="s">
        <v>790</v>
      </c>
      <c r="B53" s="205">
        <v>24</v>
      </c>
      <c r="C53" s="206">
        <v>2603.34</v>
      </c>
      <c r="D53" s="207">
        <v>7110001</v>
      </c>
      <c r="E53" s="176" t="s">
        <v>2</v>
      </c>
      <c r="F53" s="176" t="s">
        <v>3</v>
      </c>
    </row>
    <row r="54" spans="1:6" x14ac:dyDescent="0.25">
      <c r="A54" s="205" t="s">
        <v>790</v>
      </c>
      <c r="B54" s="205">
        <v>8</v>
      </c>
      <c r="C54" s="206">
        <v>533</v>
      </c>
      <c r="D54" s="207">
        <v>7110001</v>
      </c>
      <c r="E54" s="176" t="s">
        <v>2</v>
      </c>
      <c r="F54" s="176" t="s">
        <v>3</v>
      </c>
    </row>
    <row r="55" spans="1:6" x14ac:dyDescent="0.25">
      <c r="A55" s="205" t="s">
        <v>791</v>
      </c>
      <c r="B55" s="205">
        <v>8</v>
      </c>
      <c r="C55" s="206">
        <v>1200</v>
      </c>
      <c r="D55" s="207">
        <v>7110001</v>
      </c>
      <c r="E55" s="176" t="s">
        <v>2</v>
      </c>
      <c r="F55" s="176" t="s">
        <v>3</v>
      </c>
    </row>
    <row r="56" spans="1:6" x14ac:dyDescent="0.25">
      <c r="A56" s="205" t="s">
        <v>792</v>
      </c>
      <c r="B56" s="205">
        <v>24</v>
      </c>
      <c r="C56" s="206">
        <v>1000</v>
      </c>
      <c r="D56" s="207">
        <v>7110001</v>
      </c>
      <c r="E56" s="176" t="s">
        <v>2</v>
      </c>
      <c r="F56" s="176" t="s">
        <v>3</v>
      </c>
    </row>
    <row r="57" spans="1:6" x14ac:dyDescent="0.25">
      <c r="A57" s="205" t="s">
        <v>793</v>
      </c>
      <c r="B57" s="205">
        <v>10</v>
      </c>
      <c r="C57" s="206">
        <v>2000</v>
      </c>
      <c r="D57" s="207">
        <v>7110001</v>
      </c>
      <c r="E57" s="176" t="s">
        <v>2</v>
      </c>
      <c r="F57" s="176" t="s">
        <v>3</v>
      </c>
    </row>
    <row r="68" spans="3:3" x14ac:dyDescent="0.25">
      <c r="C68" s="202">
        <f>SUMPRODUCT(B4:B57,C4:C57)/SUM(B4:B57)</f>
        <v>1462.7420545454547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00"/>
  <sheetViews>
    <sheetView topLeftCell="A71" workbookViewId="0">
      <selection activeCell="C101" sqref="C101"/>
    </sheetView>
  </sheetViews>
  <sheetFormatPr defaultRowHeight="15" x14ac:dyDescent="0.25"/>
  <cols>
    <col min="1" max="1" width="11.7109375" bestFit="1" customWidth="1"/>
    <col min="2" max="2" width="8.7109375" bestFit="1" customWidth="1"/>
    <col min="3" max="3" width="9.85546875" bestFit="1" customWidth="1"/>
    <col min="4" max="4" width="13.5703125" bestFit="1" customWidth="1"/>
    <col min="5" max="5" width="19.42578125" bestFit="1" customWidth="1"/>
    <col min="6" max="6" width="4.7109375" bestFit="1" customWidth="1"/>
  </cols>
  <sheetData>
    <row r="3" spans="1:6" x14ac:dyDescent="0.25">
      <c r="A3" s="176" t="s">
        <v>786</v>
      </c>
      <c r="B3" s="176" t="s">
        <v>677</v>
      </c>
      <c r="C3" s="176" t="s">
        <v>785</v>
      </c>
      <c r="D3" s="176" t="s">
        <v>783</v>
      </c>
      <c r="E3" s="176" t="s">
        <v>699</v>
      </c>
      <c r="F3" s="176" t="s">
        <v>599</v>
      </c>
    </row>
    <row r="4" spans="1:6" x14ac:dyDescent="0.25">
      <c r="A4" s="201">
        <v>42472</v>
      </c>
      <c r="B4" s="176">
        <v>70</v>
      </c>
      <c r="C4" s="200">
        <v>1100</v>
      </c>
      <c r="D4" s="176">
        <v>7110010</v>
      </c>
      <c r="E4" s="176" t="s">
        <v>5</v>
      </c>
      <c r="F4" s="176" t="s">
        <v>3</v>
      </c>
    </row>
    <row r="5" spans="1:6" x14ac:dyDescent="0.25">
      <c r="A5" s="201">
        <v>42472</v>
      </c>
      <c r="B5" s="176">
        <v>16</v>
      </c>
      <c r="C5" s="200">
        <v>1100</v>
      </c>
      <c r="D5" s="176">
        <v>7110010</v>
      </c>
      <c r="E5" s="176" t="s">
        <v>5</v>
      </c>
      <c r="F5" s="176" t="s">
        <v>3</v>
      </c>
    </row>
    <row r="6" spans="1:6" x14ac:dyDescent="0.25">
      <c r="A6" s="201">
        <v>42472</v>
      </c>
      <c r="B6" s="176">
        <v>11</v>
      </c>
      <c r="C6" s="200">
        <v>1200</v>
      </c>
      <c r="D6" s="176">
        <v>7110010</v>
      </c>
      <c r="E6" s="176" t="s">
        <v>5</v>
      </c>
      <c r="F6" s="176" t="s">
        <v>3</v>
      </c>
    </row>
    <row r="7" spans="1:6" x14ac:dyDescent="0.25">
      <c r="A7" s="201">
        <v>42501</v>
      </c>
      <c r="B7" s="176">
        <v>104</v>
      </c>
      <c r="C7" s="200">
        <v>1600</v>
      </c>
      <c r="D7" s="176">
        <v>7110010</v>
      </c>
      <c r="E7" s="176" t="s">
        <v>5</v>
      </c>
      <c r="F7" s="176" t="s">
        <v>3</v>
      </c>
    </row>
    <row r="8" spans="1:6" x14ac:dyDescent="0.25">
      <c r="A8" s="201">
        <v>42563</v>
      </c>
      <c r="B8" s="176">
        <v>32</v>
      </c>
      <c r="C8" s="200">
        <v>1179.95</v>
      </c>
      <c r="D8" s="176">
        <v>7110010</v>
      </c>
      <c r="E8" s="176" t="s">
        <v>5</v>
      </c>
      <c r="F8" s="176" t="s">
        <v>3</v>
      </c>
    </row>
    <row r="9" spans="1:6" x14ac:dyDescent="0.25">
      <c r="A9" s="201">
        <v>42563</v>
      </c>
      <c r="B9" s="176">
        <v>20</v>
      </c>
      <c r="C9" s="200">
        <v>1500</v>
      </c>
      <c r="D9" s="176">
        <v>7110010</v>
      </c>
      <c r="E9" s="176" t="s">
        <v>5</v>
      </c>
      <c r="F9" s="176" t="s">
        <v>3</v>
      </c>
    </row>
    <row r="10" spans="1:6" x14ac:dyDescent="0.25">
      <c r="A10" s="201">
        <v>42563</v>
      </c>
      <c r="B10" s="176">
        <v>63</v>
      </c>
      <c r="C10" s="200">
        <v>800</v>
      </c>
      <c r="D10" s="176">
        <v>7110010</v>
      </c>
      <c r="E10" s="176" t="s">
        <v>5</v>
      </c>
      <c r="F10" s="176" t="s">
        <v>3</v>
      </c>
    </row>
    <row r="11" spans="1:6" x14ac:dyDescent="0.25">
      <c r="A11" s="201">
        <v>42563</v>
      </c>
      <c r="B11" s="176">
        <v>20</v>
      </c>
      <c r="C11" s="200">
        <v>1500</v>
      </c>
      <c r="D11" s="176">
        <v>7110010</v>
      </c>
      <c r="E11" s="176" t="s">
        <v>5</v>
      </c>
      <c r="F11" s="176" t="s">
        <v>3</v>
      </c>
    </row>
    <row r="12" spans="1:6" x14ac:dyDescent="0.25">
      <c r="A12" s="201">
        <v>42591</v>
      </c>
      <c r="B12" s="176">
        <v>44</v>
      </c>
      <c r="C12" s="200">
        <v>400</v>
      </c>
      <c r="D12" s="176">
        <v>7110010</v>
      </c>
      <c r="E12" s="176" t="s">
        <v>5</v>
      </c>
      <c r="F12" s="176" t="s">
        <v>3</v>
      </c>
    </row>
    <row r="13" spans="1:6" x14ac:dyDescent="0.25">
      <c r="A13" s="201">
        <v>42626</v>
      </c>
      <c r="B13" s="176">
        <v>54</v>
      </c>
      <c r="C13" s="200">
        <v>770</v>
      </c>
      <c r="D13" s="176">
        <v>7110010</v>
      </c>
      <c r="E13" s="176" t="s">
        <v>5</v>
      </c>
      <c r="F13" s="176" t="s">
        <v>3</v>
      </c>
    </row>
    <row r="14" spans="1:6" x14ac:dyDescent="0.25">
      <c r="A14" s="201">
        <v>42682</v>
      </c>
      <c r="B14" s="176">
        <v>98</v>
      </c>
      <c r="C14" s="200">
        <v>1500</v>
      </c>
      <c r="D14" s="176">
        <v>7110010</v>
      </c>
      <c r="E14" s="176" t="s">
        <v>5</v>
      </c>
      <c r="F14" s="176" t="s">
        <v>3</v>
      </c>
    </row>
    <row r="15" spans="1:6" x14ac:dyDescent="0.25">
      <c r="A15" s="201">
        <v>42745</v>
      </c>
      <c r="B15" s="176">
        <v>14</v>
      </c>
      <c r="C15" s="200">
        <v>2000</v>
      </c>
      <c r="D15" s="176">
        <v>7110010</v>
      </c>
      <c r="E15" s="176" t="s">
        <v>5</v>
      </c>
      <c r="F15" s="176" t="s">
        <v>3</v>
      </c>
    </row>
    <row r="16" spans="1:6" x14ac:dyDescent="0.25">
      <c r="A16" s="201">
        <v>42864</v>
      </c>
      <c r="B16" s="176">
        <v>24</v>
      </c>
      <c r="C16" s="200">
        <v>947.57</v>
      </c>
      <c r="D16" s="176">
        <v>7110010</v>
      </c>
      <c r="E16" s="176" t="s">
        <v>5</v>
      </c>
      <c r="F16" s="176" t="s">
        <v>3</v>
      </c>
    </row>
    <row r="17" spans="1:6" x14ac:dyDescent="0.25">
      <c r="A17" s="201">
        <v>42864</v>
      </c>
      <c r="B17" s="176">
        <v>42</v>
      </c>
      <c r="C17" s="200">
        <v>1334.23</v>
      </c>
      <c r="D17" s="176">
        <v>7110010</v>
      </c>
      <c r="E17" s="176" t="s">
        <v>5</v>
      </c>
      <c r="F17" s="176" t="s">
        <v>3</v>
      </c>
    </row>
    <row r="18" spans="1:6" x14ac:dyDescent="0.25">
      <c r="A18" s="201">
        <v>42927</v>
      </c>
      <c r="B18" s="176">
        <v>24</v>
      </c>
      <c r="C18" s="200">
        <v>1500</v>
      </c>
      <c r="D18" s="176">
        <v>7110010</v>
      </c>
      <c r="E18" s="176" t="s">
        <v>5</v>
      </c>
      <c r="F18" s="176" t="s">
        <v>3</v>
      </c>
    </row>
    <row r="19" spans="1:6" x14ac:dyDescent="0.25">
      <c r="A19" s="201">
        <v>42927</v>
      </c>
      <c r="B19" s="176">
        <v>12</v>
      </c>
      <c r="C19" s="200">
        <v>408.92</v>
      </c>
      <c r="D19" s="176">
        <v>7110010</v>
      </c>
      <c r="E19" s="176" t="s">
        <v>5</v>
      </c>
      <c r="F19" s="176" t="s">
        <v>3</v>
      </c>
    </row>
    <row r="20" spans="1:6" x14ac:dyDescent="0.25">
      <c r="A20" s="201">
        <v>42997</v>
      </c>
      <c r="B20" s="176">
        <v>24</v>
      </c>
      <c r="C20" s="200">
        <v>1000</v>
      </c>
      <c r="D20" s="176">
        <v>7110010</v>
      </c>
      <c r="E20" s="176" t="s">
        <v>5</v>
      </c>
      <c r="F20" s="176" t="s">
        <v>3</v>
      </c>
    </row>
    <row r="21" spans="1:6" x14ac:dyDescent="0.25">
      <c r="A21" s="201">
        <v>42997</v>
      </c>
      <c r="B21" s="176">
        <v>12</v>
      </c>
      <c r="C21" s="200">
        <v>2000</v>
      </c>
      <c r="D21" s="176">
        <v>7110010</v>
      </c>
      <c r="E21" s="176" t="s">
        <v>5</v>
      </c>
      <c r="F21" s="176" t="s">
        <v>3</v>
      </c>
    </row>
    <row r="22" spans="1:6" x14ac:dyDescent="0.25">
      <c r="A22" s="201">
        <v>43081</v>
      </c>
      <c r="B22" s="176">
        <v>12</v>
      </c>
      <c r="C22" s="200">
        <v>800</v>
      </c>
      <c r="D22" s="176">
        <v>7110010</v>
      </c>
      <c r="E22" s="176" t="s">
        <v>5</v>
      </c>
      <c r="F22" s="176" t="s">
        <v>3</v>
      </c>
    </row>
    <row r="23" spans="1:6" x14ac:dyDescent="0.25">
      <c r="A23" s="201">
        <v>43109</v>
      </c>
      <c r="B23" s="176">
        <v>42</v>
      </c>
      <c r="C23" s="200">
        <v>500</v>
      </c>
      <c r="D23" s="176">
        <v>7110010</v>
      </c>
      <c r="E23" s="176" t="s">
        <v>5</v>
      </c>
      <c r="F23" s="176" t="s">
        <v>3</v>
      </c>
    </row>
    <row r="24" spans="1:6" x14ac:dyDescent="0.25">
      <c r="A24" s="201">
        <v>43109</v>
      </c>
      <c r="B24" s="176">
        <v>14</v>
      </c>
      <c r="C24" s="200">
        <v>1055</v>
      </c>
      <c r="D24" s="176">
        <v>7110010</v>
      </c>
      <c r="E24" s="176" t="s">
        <v>5</v>
      </c>
      <c r="F24" s="176" t="s">
        <v>3</v>
      </c>
    </row>
    <row r="25" spans="1:6" x14ac:dyDescent="0.25">
      <c r="A25" s="201">
        <v>43144</v>
      </c>
      <c r="B25" s="176">
        <v>26</v>
      </c>
      <c r="C25" s="200">
        <v>1100</v>
      </c>
      <c r="D25" s="176">
        <v>7110010</v>
      </c>
      <c r="E25" s="176" t="s">
        <v>5</v>
      </c>
      <c r="F25" s="176" t="s">
        <v>3</v>
      </c>
    </row>
    <row r="26" spans="1:6" x14ac:dyDescent="0.25">
      <c r="A26" s="201">
        <v>43172</v>
      </c>
      <c r="B26" s="176">
        <v>8</v>
      </c>
      <c r="C26" s="200">
        <v>3000</v>
      </c>
      <c r="D26" s="176">
        <v>7110010</v>
      </c>
      <c r="E26" s="176" t="s">
        <v>5</v>
      </c>
      <c r="F26" s="176" t="s">
        <v>3</v>
      </c>
    </row>
    <row r="27" spans="1:6" x14ac:dyDescent="0.25">
      <c r="A27" s="201">
        <v>43172</v>
      </c>
      <c r="B27" s="176">
        <v>91</v>
      </c>
      <c r="C27" s="200">
        <v>452</v>
      </c>
      <c r="D27" s="176">
        <v>7110010</v>
      </c>
      <c r="E27" s="176" t="s">
        <v>5</v>
      </c>
      <c r="F27" s="176" t="s">
        <v>3</v>
      </c>
    </row>
    <row r="28" spans="1:6" x14ac:dyDescent="0.25">
      <c r="A28" s="201">
        <v>43263</v>
      </c>
      <c r="B28" s="176">
        <v>12</v>
      </c>
      <c r="C28" s="200">
        <v>1200</v>
      </c>
      <c r="D28" s="176">
        <v>7110010</v>
      </c>
      <c r="E28" s="176" t="s">
        <v>5</v>
      </c>
      <c r="F28" s="176" t="s">
        <v>3</v>
      </c>
    </row>
    <row r="29" spans="1:6" x14ac:dyDescent="0.25">
      <c r="A29" s="201">
        <v>43263</v>
      </c>
      <c r="B29" s="176">
        <v>30</v>
      </c>
      <c r="C29" s="200">
        <v>850</v>
      </c>
      <c r="D29" s="176">
        <v>7110010</v>
      </c>
      <c r="E29" s="176" t="s">
        <v>5</v>
      </c>
      <c r="F29" s="176" t="s">
        <v>3</v>
      </c>
    </row>
    <row r="30" spans="1:6" x14ac:dyDescent="0.25">
      <c r="A30" s="201">
        <v>43263</v>
      </c>
      <c r="B30" s="176">
        <v>8</v>
      </c>
      <c r="C30" s="200">
        <v>3000</v>
      </c>
      <c r="D30" s="176">
        <v>7110010</v>
      </c>
      <c r="E30" s="176" t="s">
        <v>5</v>
      </c>
      <c r="F30" s="176" t="s">
        <v>3</v>
      </c>
    </row>
    <row r="31" spans="1:6" x14ac:dyDescent="0.25">
      <c r="A31" s="201">
        <v>43263</v>
      </c>
      <c r="B31" s="176">
        <v>91</v>
      </c>
      <c r="C31" s="200">
        <v>1650</v>
      </c>
      <c r="D31" s="176">
        <v>7110010</v>
      </c>
      <c r="E31" s="176" t="s">
        <v>5</v>
      </c>
      <c r="F31" s="176" t="s">
        <v>3</v>
      </c>
    </row>
    <row r="32" spans="1:6" x14ac:dyDescent="0.25">
      <c r="A32" s="201">
        <v>43326</v>
      </c>
      <c r="B32" s="176">
        <v>24</v>
      </c>
      <c r="C32" s="200">
        <v>1000</v>
      </c>
      <c r="D32" s="176">
        <v>7110010</v>
      </c>
      <c r="E32" s="176" t="s">
        <v>5</v>
      </c>
      <c r="F32" s="176" t="s">
        <v>3</v>
      </c>
    </row>
    <row r="33" spans="1:6" x14ac:dyDescent="0.25">
      <c r="A33" s="201">
        <v>43326</v>
      </c>
      <c r="B33" s="176">
        <v>14</v>
      </c>
      <c r="C33" s="200">
        <v>1000</v>
      </c>
      <c r="D33" s="176">
        <v>7110010</v>
      </c>
      <c r="E33" s="176" t="s">
        <v>5</v>
      </c>
      <c r="F33" s="176" t="s">
        <v>3</v>
      </c>
    </row>
    <row r="34" spans="1:6" x14ac:dyDescent="0.25">
      <c r="A34" s="201">
        <v>43354</v>
      </c>
      <c r="B34" s="176">
        <v>98</v>
      </c>
      <c r="C34" s="200">
        <v>900</v>
      </c>
      <c r="D34" s="176">
        <v>7110010</v>
      </c>
      <c r="E34" s="176" t="s">
        <v>5</v>
      </c>
      <c r="F34" s="176" t="s">
        <v>3</v>
      </c>
    </row>
    <row r="35" spans="1:6" x14ac:dyDescent="0.25">
      <c r="A35" s="201">
        <v>43382</v>
      </c>
      <c r="B35" s="176">
        <v>10</v>
      </c>
      <c r="C35" s="200">
        <v>2500</v>
      </c>
      <c r="D35" s="176">
        <v>7110010</v>
      </c>
      <c r="E35" s="176" t="s">
        <v>5</v>
      </c>
      <c r="F35" s="176" t="s">
        <v>3</v>
      </c>
    </row>
    <row r="36" spans="1:6" x14ac:dyDescent="0.25">
      <c r="A36" s="201">
        <v>43382</v>
      </c>
      <c r="B36" s="176">
        <v>8</v>
      </c>
      <c r="C36" s="200">
        <v>3424.51</v>
      </c>
      <c r="D36" s="176">
        <v>7110010</v>
      </c>
      <c r="E36" s="176" t="s">
        <v>5</v>
      </c>
      <c r="F36" s="176" t="s">
        <v>3</v>
      </c>
    </row>
    <row r="37" spans="1:6" x14ac:dyDescent="0.25">
      <c r="A37" s="201">
        <v>43417</v>
      </c>
      <c r="B37" s="176">
        <v>18</v>
      </c>
      <c r="C37" s="200">
        <v>650</v>
      </c>
      <c r="D37" s="176">
        <v>7110010</v>
      </c>
      <c r="E37" s="176" t="s">
        <v>5</v>
      </c>
      <c r="F37" s="176" t="s">
        <v>3</v>
      </c>
    </row>
    <row r="38" spans="1:6" x14ac:dyDescent="0.25">
      <c r="A38" s="201">
        <v>43445</v>
      </c>
      <c r="B38" s="176">
        <v>24</v>
      </c>
      <c r="C38" s="200">
        <v>1200</v>
      </c>
      <c r="D38" s="176">
        <v>7110010</v>
      </c>
      <c r="E38" s="176" t="s">
        <v>5</v>
      </c>
      <c r="F38" s="176" t="s">
        <v>3</v>
      </c>
    </row>
    <row r="39" spans="1:6" x14ac:dyDescent="0.25">
      <c r="A39" s="201">
        <v>43445</v>
      </c>
      <c r="B39" s="176">
        <v>92</v>
      </c>
      <c r="C39" s="200">
        <v>3000</v>
      </c>
      <c r="D39" s="176">
        <v>7110010</v>
      </c>
      <c r="E39" s="176" t="s">
        <v>5</v>
      </c>
      <c r="F39" s="176" t="s">
        <v>3</v>
      </c>
    </row>
    <row r="40" spans="1:6" x14ac:dyDescent="0.25">
      <c r="A40" s="201">
        <v>43445</v>
      </c>
      <c r="B40" s="176">
        <v>6</v>
      </c>
      <c r="C40" s="200">
        <v>523.74</v>
      </c>
      <c r="D40" s="176">
        <v>7110010</v>
      </c>
      <c r="E40" s="176" t="s">
        <v>5</v>
      </c>
      <c r="F40" s="176" t="s">
        <v>3</v>
      </c>
    </row>
    <row r="41" spans="1:6" x14ac:dyDescent="0.25">
      <c r="A41" s="201">
        <v>43445</v>
      </c>
      <c r="B41" s="176">
        <v>10</v>
      </c>
      <c r="C41" s="200">
        <v>1000</v>
      </c>
      <c r="D41" s="176">
        <v>7110010</v>
      </c>
      <c r="E41" s="176" t="s">
        <v>5</v>
      </c>
      <c r="F41" s="176" t="s">
        <v>3</v>
      </c>
    </row>
    <row r="42" spans="1:6" x14ac:dyDescent="0.25">
      <c r="A42" s="201">
        <v>43445</v>
      </c>
      <c r="B42" s="176">
        <v>32</v>
      </c>
      <c r="C42" s="200">
        <v>534.6</v>
      </c>
      <c r="D42" s="176">
        <v>7110010</v>
      </c>
      <c r="E42" s="176" t="s">
        <v>5</v>
      </c>
      <c r="F42" s="176" t="s">
        <v>3</v>
      </c>
    </row>
    <row r="43" spans="1:6" x14ac:dyDescent="0.25">
      <c r="A43" s="201">
        <v>43536</v>
      </c>
      <c r="B43" s="176">
        <v>22</v>
      </c>
      <c r="C43" s="200">
        <v>1100</v>
      </c>
      <c r="D43" s="176">
        <v>7110010</v>
      </c>
      <c r="E43" s="176" t="s">
        <v>5</v>
      </c>
      <c r="F43" s="176" t="s">
        <v>3</v>
      </c>
    </row>
    <row r="44" spans="1:6" x14ac:dyDescent="0.25">
      <c r="A44" s="201">
        <v>43564</v>
      </c>
      <c r="B44" s="176">
        <v>18</v>
      </c>
      <c r="C44" s="200">
        <v>655</v>
      </c>
      <c r="D44" s="176">
        <v>7110010</v>
      </c>
      <c r="E44" s="176" t="s">
        <v>5</v>
      </c>
      <c r="F44" s="176" t="s">
        <v>3</v>
      </c>
    </row>
    <row r="45" spans="1:6" x14ac:dyDescent="0.25">
      <c r="A45" s="201">
        <v>43599</v>
      </c>
      <c r="B45" s="176">
        <v>6</v>
      </c>
      <c r="C45" s="200">
        <v>3650</v>
      </c>
      <c r="D45" s="176">
        <v>7110010</v>
      </c>
      <c r="E45" s="176" t="s">
        <v>5</v>
      </c>
      <c r="F45" s="176" t="s">
        <v>3</v>
      </c>
    </row>
    <row r="46" spans="1:6" x14ac:dyDescent="0.25">
      <c r="A46" s="201">
        <v>43599</v>
      </c>
      <c r="B46" s="176">
        <v>16</v>
      </c>
      <c r="C46" s="200">
        <v>1000</v>
      </c>
      <c r="D46" s="176">
        <v>7110010</v>
      </c>
      <c r="E46" s="176" t="s">
        <v>5</v>
      </c>
      <c r="F46" s="176" t="s">
        <v>3</v>
      </c>
    </row>
    <row r="47" spans="1:6" x14ac:dyDescent="0.25">
      <c r="A47" s="201">
        <v>43599</v>
      </c>
      <c r="B47" s="176">
        <v>14</v>
      </c>
      <c r="C47" s="200">
        <v>1000</v>
      </c>
      <c r="D47" s="176">
        <v>7110010</v>
      </c>
      <c r="E47" s="176" t="s">
        <v>5</v>
      </c>
      <c r="F47" s="176" t="s">
        <v>3</v>
      </c>
    </row>
    <row r="48" spans="1:6" x14ac:dyDescent="0.25">
      <c r="A48" s="201">
        <v>43599</v>
      </c>
      <c r="B48" s="176">
        <v>14</v>
      </c>
      <c r="C48" s="200">
        <v>4249.91</v>
      </c>
      <c r="D48" s="176">
        <v>7110010</v>
      </c>
      <c r="E48" s="176" t="s">
        <v>5</v>
      </c>
      <c r="F48" s="176" t="s">
        <v>3</v>
      </c>
    </row>
    <row r="49" spans="1:6" x14ac:dyDescent="0.25">
      <c r="A49" s="201">
        <v>43627</v>
      </c>
      <c r="B49" s="176">
        <v>22</v>
      </c>
      <c r="C49" s="200">
        <v>950</v>
      </c>
      <c r="D49" s="176">
        <v>7110010</v>
      </c>
      <c r="E49" s="176" t="s">
        <v>5</v>
      </c>
      <c r="F49" s="176" t="s">
        <v>3</v>
      </c>
    </row>
    <row r="50" spans="1:6" x14ac:dyDescent="0.25">
      <c r="A50" s="201">
        <v>43655</v>
      </c>
      <c r="B50" s="176">
        <v>45</v>
      </c>
      <c r="C50" s="200">
        <v>2900</v>
      </c>
      <c r="D50" s="176">
        <v>7110010</v>
      </c>
      <c r="E50" s="176" t="s">
        <v>5</v>
      </c>
      <c r="F50" s="176" t="s">
        <v>3</v>
      </c>
    </row>
    <row r="51" spans="1:6" x14ac:dyDescent="0.25">
      <c r="A51" s="201">
        <v>43844</v>
      </c>
      <c r="B51" s="176">
        <v>10</v>
      </c>
      <c r="C51" s="200">
        <v>650</v>
      </c>
      <c r="D51" s="176">
        <v>7110010</v>
      </c>
      <c r="E51" s="176" t="s">
        <v>5</v>
      </c>
      <c r="F51" s="176" t="s">
        <v>3</v>
      </c>
    </row>
    <row r="52" spans="1:6" x14ac:dyDescent="0.25">
      <c r="A52" s="201">
        <v>43872</v>
      </c>
      <c r="B52" s="176">
        <v>11</v>
      </c>
      <c r="C52" s="200">
        <v>650</v>
      </c>
      <c r="D52" s="176">
        <v>7110010</v>
      </c>
      <c r="E52" s="176" t="s">
        <v>5</v>
      </c>
      <c r="F52" s="176" t="s">
        <v>3</v>
      </c>
    </row>
    <row r="53" spans="1:6" x14ac:dyDescent="0.25">
      <c r="A53" s="201">
        <v>43872</v>
      </c>
      <c r="B53" s="176">
        <v>16</v>
      </c>
      <c r="C53" s="200">
        <v>1450</v>
      </c>
      <c r="D53" s="176">
        <v>7110010</v>
      </c>
      <c r="E53" s="176" t="s">
        <v>5</v>
      </c>
      <c r="F53" s="176" t="s">
        <v>3</v>
      </c>
    </row>
    <row r="54" spans="1:6" x14ac:dyDescent="0.25">
      <c r="A54" s="201">
        <v>43935</v>
      </c>
      <c r="B54" s="176">
        <v>43</v>
      </c>
      <c r="C54" s="200">
        <v>536.85</v>
      </c>
      <c r="D54" s="176">
        <v>7110010</v>
      </c>
      <c r="E54" s="176" t="s">
        <v>5</v>
      </c>
      <c r="F54" s="176" t="s">
        <v>3</v>
      </c>
    </row>
    <row r="55" spans="1:6" x14ac:dyDescent="0.25">
      <c r="A55" s="201">
        <v>43935</v>
      </c>
      <c r="B55" s="176">
        <v>9</v>
      </c>
      <c r="C55" s="200">
        <v>625</v>
      </c>
      <c r="D55" s="176">
        <v>7110010</v>
      </c>
      <c r="E55" s="176" t="s">
        <v>5</v>
      </c>
      <c r="F55" s="176" t="s">
        <v>3</v>
      </c>
    </row>
    <row r="56" spans="1:6" x14ac:dyDescent="0.25">
      <c r="A56" s="201">
        <v>43963</v>
      </c>
      <c r="B56" s="176">
        <v>117</v>
      </c>
      <c r="C56" s="200">
        <v>3015</v>
      </c>
      <c r="D56" s="176">
        <v>7110010</v>
      </c>
      <c r="E56" s="176" t="s">
        <v>5</v>
      </c>
      <c r="F56" s="176" t="s">
        <v>3</v>
      </c>
    </row>
    <row r="57" spans="1:6" x14ac:dyDescent="0.25">
      <c r="A57" s="201">
        <v>44054</v>
      </c>
      <c r="B57" s="176">
        <v>12</v>
      </c>
      <c r="C57" s="200">
        <v>1250</v>
      </c>
      <c r="D57" s="176">
        <v>7110010</v>
      </c>
      <c r="E57" s="176" t="s">
        <v>5</v>
      </c>
      <c r="F57" s="176" t="s">
        <v>3</v>
      </c>
    </row>
    <row r="58" spans="1:6" x14ac:dyDescent="0.25">
      <c r="A58" s="201">
        <v>44054</v>
      </c>
      <c r="B58" s="176">
        <v>12</v>
      </c>
      <c r="C58" s="200">
        <v>1339.63</v>
      </c>
      <c r="D58" s="176">
        <v>7110010</v>
      </c>
      <c r="E58" s="176" t="s">
        <v>5</v>
      </c>
      <c r="F58" s="176" t="s">
        <v>3</v>
      </c>
    </row>
    <row r="59" spans="1:6" x14ac:dyDescent="0.25">
      <c r="A59" s="201">
        <v>44084</v>
      </c>
      <c r="B59" s="176">
        <v>64</v>
      </c>
      <c r="C59" s="200">
        <v>750</v>
      </c>
      <c r="D59" s="176">
        <v>7110010</v>
      </c>
      <c r="E59" s="176" t="s">
        <v>5</v>
      </c>
      <c r="F59" s="176" t="s">
        <v>3</v>
      </c>
    </row>
    <row r="60" spans="1:6" x14ac:dyDescent="0.25">
      <c r="A60" s="201">
        <v>44117</v>
      </c>
      <c r="B60" s="176">
        <v>24</v>
      </c>
      <c r="C60" s="200">
        <v>1076.3499999999999</v>
      </c>
      <c r="D60" s="176">
        <v>7110010</v>
      </c>
      <c r="E60" s="176" t="s">
        <v>5</v>
      </c>
      <c r="F60" s="176" t="s">
        <v>3</v>
      </c>
    </row>
    <row r="61" spans="1:6" x14ac:dyDescent="0.25">
      <c r="A61" s="201">
        <v>44145</v>
      </c>
      <c r="B61" s="176">
        <v>10</v>
      </c>
      <c r="C61" s="200">
        <v>2000</v>
      </c>
      <c r="D61" s="176">
        <v>7110010</v>
      </c>
      <c r="E61" s="176" t="s">
        <v>5</v>
      </c>
      <c r="F61" s="176" t="s">
        <v>3</v>
      </c>
    </row>
    <row r="62" spans="1:6" x14ac:dyDescent="0.25">
      <c r="A62" s="201">
        <v>44145</v>
      </c>
      <c r="B62" s="176">
        <v>12</v>
      </c>
      <c r="C62" s="200">
        <v>1989.75</v>
      </c>
      <c r="D62" s="176">
        <v>7110010</v>
      </c>
      <c r="E62" s="176" t="s">
        <v>5</v>
      </c>
      <c r="F62" s="176" t="s">
        <v>3</v>
      </c>
    </row>
    <row r="63" spans="1:6" x14ac:dyDescent="0.25">
      <c r="A63" s="201">
        <v>44145</v>
      </c>
      <c r="B63" s="176">
        <v>54</v>
      </c>
      <c r="C63" s="200">
        <v>1200</v>
      </c>
      <c r="D63" s="176">
        <v>7110010</v>
      </c>
      <c r="E63" s="176" t="s">
        <v>5</v>
      </c>
      <c r="F63" s="176" t="s">
        <v>3</v>
      </c>
    </row>
    <row r="64" spans="1:6" x14ac:dyDescent="0.25">
      <c r="A64" s="201">
        <v>44145</v>
      </c>
      <c r="B64" s="176">
        <v>16</v>
      </c>
      <c r="C64" s="200">
        <v>1000</v>
      </c>
      <c r="D64" s="176">
        <v>7110010</v>
      </c>
      <c r="E64" s="176" t="s">
        <v>5</v>
      </c>
      <c r="F64" s="176" t="s">
        <v>3</v>
      </c>
    </row>
    <row r="65" spans="1:6" x14ac:dyDescent="0.25">
      <c r="A65" s="201">
        <v>44173</v>
      </c>
      <c r="B65" s="176">
        <v>36</v>
      </c>
      <c r="C65" s="200">
        <v>8100</v>
      </c>
      <c r="D65" s="176">
        <v>7110010</v>
      </c>
      <c r="E65" s="176" t="s">
        <v>5</v>
      </c>
      <c r="F65" s="176" t="s">
        <v>3</v>
      </c>
    </row>
    <row r="66" spans="1:6" x14ac:dyDescent="0.25">
      <c r="A66" s="201">
        <v>44173</v>
      </c>
      <c r="B66" s="176">
        <v>66</v>
      </c>
      <c r="C66" s="200">
        <v>950.5</v>
      </c>
      <c r="D66" s="176">
        <v>7110010</v>
      </c>
      <c r="E66" s="176" t="s">
        <v>5</v>
      </c>
      <c r="F66" s="176" t="s">
        <v>3</v>
      </c>
    </row>
    <row r="67" spans="1:6" x14ac:dyDescent="0.25">
      <c r="A67" s="201">
        <v>44173</v>
      </c>
      <c r="B67" s="176">
        <v>12</v>
      </c>
      <c r="C67" s="200">
        <v>500</v>
      </c>
      <c r="D67" s="176">
        <v>7110010</v>
      </c>
      <c r="E67" s="176" t="s">
        <v>5</v>
      </c>
      <c r="F67" s="176" t="s">
        <v>3</v>
      </c>
    </row>
    <row r="68" spans="1:6" x14ac:dyDescent="0.25">
      <c r="A68" s="201">
        <v>44264</v>
      </c>
      <c r="B68" s="176">
        <v>82</v>
      </c>
      <c r="C68" s="200">
        <v>1700</v>
      </c>
      <c r="D68" s="176">
        <v>7110010</v>
      </c>
      <c r="E68" s="176" t="s">
        <v>5</v>
      </c>
      <c r="F68" s="176" t="s">
        <v>3</v>
      </c>
    </row>
    <row r="69" spans="1:6" x14ac:dyDescent="0.25">
      <c r="A69" s="201">
        <v>44327</v>
      </c>
      <c r="B69" s="176">
        <v>54</v>
      </c>
      <c r="C69" s="200">
        <v>2000</v>
      </c>
      <c r="D69" s="176">
        <v>7110010</v>
      </c>
      <c r="E69" s="176" t="s">
        <v>5</v>
      </c>
      <c r="F69" s="176" t="s">
        <v>3</v>
      </c>
    </row>
    <row r="70" spans="1:6" x14ac:dyDescent="0.25">
      <c r="A70" s="201">
        <v>44355</v>
      </c>
      <c r="B70" s="176">
        <v>14</v>
      </c>
      <c r="C70" s="200">
        <v>1850</v>
      </c>
      <c r="D70" s="176">
        <v>7110010</v>
      </c>
      <c r="E70" s="176" t="s">
        <v>5</v>
      </c>
      <c r="F70" s="176" t="s">
        <v>3</v>
      </c>
    </row>
    <row r="71" spans="1:6" x14ac:dyDescent="0.25">
      <c r="A71" s="201">
        <v>44355</v>
      </c>
      <c r="B71" s="176">
        <v>48</v>
      </c>
      <c r="C71" s="200">
        <v>959</v>
      </c>
      <c r="D71" s="176">
        <v>7110010</v>
      </c>
      <c r="E71" s="176" t="s">
        <v>5</v>
      </c>
      <c r="F71" s="176" t="s">
        <v>3</v>
      </c>
    </row>
    <row r="72" spans="1:6" x14ac:dyDescent="0.25">
      <c r="A72" s="201">
        <v>44418</v>
      </c>
      <c r="B72" s="176">
        <v>22</v>
      </c>
      <c r="C72" s="200">
        <v>1000</v>
      </c>
      <c r="D72" s="176">
        <v>7110010</v>
      </c>
      <c r="E72" s="176" t="s">
        <v>5</v>
      </c>
      <c r="F72" s="176" t="s">
        <v>3</v>
      </c>
    </row>
    <row r="73" spans="1:6" x14ac:dyDescent="0.25">
      <c r="A73" s="201">
        <v>44453</v>
      </c>
      <c r="B73" s="176">
        <v>12</v>
      </c>
      <c r="C73" s="200">
        <v>270</v>
      </c>
      <c r="D73" s="176">
        <v>7110010</v>
      </c>
      <c r="E73" s="176" t="s">
        <v>5</v>
      </c>
      <c r="F73" s="176" t="s">
        <v>3</v>
      </c>
    </row>
    <row r="74" spans="1:6" x14ac:dyDescent="0.25">
      <c r="A74" s="201">
        <v>44453</v>
      </c>
      <c r="B74" s="176">
        <v>8</v>
      </c>
      <c r="C74" s="200">
        <v>735</v>
      </c>
      <c r="D74" s="176">
        <v>7110010</v>
      </c>
      <c r="E74" s="176" t="s">
        <v>5</v>
      </c>
      <c r="F74" s="176" t="s">
        <v>3</v>
      </c>
    </row>
    <row r="75" spans="1:6" x14ac:dyDescent="0.25">
      <c r="A75" s="201">
        <v>44453</v>
      </c>
      <c r="B75" s="176">
        <v>20</v>
      </c>
      <c r="C75" s="200">
        <v>2500</v>
      </c>
      <c r="D75" s="176">
        <v>7110010</v>
      </c>
      <c r="E75" s="176" t="s">
        <v>5</v>
      </c>
      <c r="F75" s="176" t="s">
        <v>3</v>
      </c>
    </row>
    <row r="76" spans="1:6" x14ac:dyDescent="0.25">
      <c r="A76" s="201">
        <v>44481</v>
      </c>
      <c r="B76" s="176">
        <v>14</v>
      </c>
      <c r="C76" s="200">
        <v>1200</v>
      </c>
      <c r="D76" s="176">
        <v>7110010</v>
      </c>
      <c r="E76" s="176" t="s">
        <v>5</v>
      </c>
      <c r="F76" s="176" t="s">
        <v>3</v>
      </c>
    </row>
    <row r="77" spans="1:6" x14ac:dyDescent="0.25">
      <c r="A77" s="201">
        <v>44481</v>
      </c>
      <c r="B77" s="176">
        <v>10</v>
      </c>
      <c r="C77" s="200">
        <v>4500</v>
      </c>
      <c r="D77" s="176">
        <v>7110010</v>
      </c>
      <c r="E77" s="176" t="s">
        <v>5</v>
      </c>
      <c r="F77" s="176" t="s">
        <v>3</v>
      </c>
    </row>
    <row r="78" spans="1:6" x14ac:dyDescent="0.25">
      <c r="A78" s="201">
        <v>44481</v>
      </c>
      <c r="B78" s="176">
        <v>12</v>
      </c>
      <c r="C78" s="200">
        <v>3500</v>
      </c>
      <c r="D78" s="176">
        <v>7110010</v>
      </c>
      <c r="E78" s="176" t="s">
        <v>5</v>
      </c>
      <c r="F78" s="176" t="s">
        <v>3</v>
      </c>
    </row>
    <row r="79" spans="1:6" x14ac:dyDescent="0.25">
      <c r="A79" s="201">
        <v>44509</v>
      </c>
      <c r="B79" s="176">
        <v>16</v>
      </c>
      <c r="C79" s="200">
        <v>4840</v>
      </c>
      <c r="D79" s="176">
        <v>7110010</v>
      </c>
      <c r="E79" s="176" t="s">
        <v>5</v>
      </c>
      <c r="F79" s="176" t="s">
        <v>3</v>
      </c>
    </row>
    <row r="80" spans="1:6" x14ac:dyDescent="0.25">
      <c r="A80" s="201">
        <v>44509</v>
      </c>
      <c r="B80" s="176">
        <v>26</v>
      </c>
      <c r="C80" s="200">
        <v>3900</v>
      </c>
      <c r="D80" s="176">
        <v>7110010</v>
      </c>
      <c r="E80" s="176" t="s">
        <v>5</v>
      </c>
      <c r="F80" s="176" t="s">
        <v>3</v>
      </c>
    </row>
    <row r="81" spans="1:6" x14ac:dyDescent="0.25">
      <c r="A81" s="201">
        <v>44509</v>
      </c>
      <c r="B81" s="176">
        <v>10</v>
      </c>
      <c r="C81" s="200">
        <v>3500</v>
      </c>
      <c r="D81" s="176">
        <v>7110010</v>
      </c>
      <c r="E81" s="176" t="s">
        <v>5</v>
      </c>
      <c r="F81" s="176" t="s">
        <v>3</v>
      </c>
    </row>
    <row r="82" spans="1:6" x14ac:dyDescent="0.25">
      <c r="A82" s="205" t="s">
        <v>789</v>
      </c>
      <c r="B82" s="205">
        <v>20</v>
      </c>
      <c r="C82" s="206">
        <v>2000</v>
      </c>
      <c r="D82" s="207">
        <v>7110010</v>
      </c>
      <c r="E82" s="176" t="s">
        <v>5</v>
      </c>
      <c r="F82" s="176" t="s">
        <v>3</v>
      </c>
    </row>
    <row r="83" spans="1:6" x14ac:dyDescent="0.25">
      <c r="A83" s="205" t="s">
        <v>794</v>
      </c>
      <c r="B83" s="205">
        <v>10</v>
      </c>
      <c r="C83" s="206">
        <v>900</v>
      </c>
      <c r="D83" s="207">
        <v>7110010</v>
      </c>
      <c r="E83" s="176" t="s">
        <v>5</v>
      </c>
      <c r="F83" s="176" t="s">
        <v>3</v>
      </c>
    </row>
    <row r="84" spans="1:6" x14ac:dyDescent="0.25">
      <c r="A84" s="205" t="s">
        <v>790</v>
      </c>
      <c r="B84" s="205">
        <v>347</v>
      </c>
      <c r="C84" s="206">
        <v>936.2</v>
      </c>
      <c r="D84" s="207">
        <v>7110010</v>
      </c>
      <c r="E84" s="176" t="s">
        <v>5</v>
      </c>
      <c r="F84" s="176" t="s">
        <v>3</v>
      </c>
    </row>
    <row r="85" spans="1:6" x14ac:dyDescent="0.25">
      <c r="A85" s="205" t="s">
        <v>790</v>
      </c>
      <c r="B85" s="205">
        <v>40</v>
      </c>
      <c r="C85" s="206">
        <v>3000</v>
      </c>
      <c r="D85" s="207">
        <v>7110010</v>
      </c>
      <c r="E85" s="176" t="s">
        <v>5</v>
      </c>
      <c r="F85" s="176" t="s">
        <v>3</v>
      </c>
    </row>
    <row r="86" spans="1:6" x14ac:dyDescent="0.25">
      <c r="A86" s="205" t="s">
        <v>790</v>
      </c>
      <c r="B86" s="205">
        <v>96</v>
      </c>
      <c r="C86" s="206">
        <v>1576.26</v>
      </c>
      <c r="D86" s="207">
        <v>7110010</v>
      </c>
      <c r="E86" s="176" t="s">
        <v>5</v>
      </c>
      <c r="F86" s="176" t="s">
        <v>3</v>
      </c>
    </row>
    <row r="87" spans="1:6" x14ac:dyDescent="0.25">
      <c r="A87" s="205" t="s">
        <v>791</v>
      </c>
      <c r="B87" s="205">
        <v>20</v>
      </c>
      <c r="C87" s="206">
        <v>1000</v>
      </c>
      <c r="D87" s="207">
        <v>7110010</v>
      </c>
      <c r="E87" s="176" t="s">
        <v>5</v>
      </c>
      <c r="F87" s="176" t="s">
        <v>3</v>
      </c>
    </row>
    <row r="88" spans="1:6" x14ac:dyDescent="0.25">
      <c r="A88" s="205" t="s">
        <v>791</v>
      </c>
      <c r="B88" s="205">
        <v>16</v>
      </c>
      <c r="C88" s="206">
        <v>1750</v>
      </c>
      <c r="D88" s="207">
        <v>7110010</v>
      </c>
      <c r="E88" s="176" t="s">
        <v>5</v>
      </c>
      <c r="F88" s="176" t="s">
        <v>3</v>
      </c>
    </row>
    <row r="89" spans="1:6" x14ac:dyDescent="0.25">
      <c r="A89" s="205" t="s">
        <v>791</v>
      </c>
      <c r="B89" s="205">
        <v>30</v>
      </c>
      <c r="C89" s="206">
        <v>2800</v>
      </c>
      <c r="D89" s="207">
        <v>7110010</v>
      </c>
      <c r="E89" s="176" t="s">
        <v>5</v>
      </c>
      <c r="F89" s="176" t="s">
        <v>3</v>
      </c>
    </row>
    <row r="90" spans="1:6" x14ac:dyDescent="0.25">
      <c r="A90" s="205" t="s">
        <v>795</v>
      </c>
      <c r="B90" s="205">
        <v>4</v>
      </c>
      <c r="C90" s="206">
        <v>3000</v>
      </c>
      <c r="D90" s="207">
        <v>7110010</v>
      </c>
      <c r="E90" s="176" t="s">
        <v>5</v>
      </c>
      <c r="F90" s="176" t="s">
        <v>3</v>
      </c>
    </row>
    <row r="91" spans="1:6" x14ac:dyDescent="0.25">
      <c r="A91" s="205" t="s">
        <v>792</v>
      </c>
      <c r="B91" s="205">
        <v>20</v>
      </c>
      <c r="C91" s="206">
        <v>1500</v>
      </c>
      <c r="D91" s="207">
        <v>7110010</v>
      </c>
      <c r="E91" s="176" t="s">
        <v>5</v>
      </c>
      <c r="F91" s="176" t="s">
        <v>3</v>
      </c>
    </row>
    <row r="92" spans="1:6" x14ac:dyDescent="0.25">
      <c r="A92" s="205" t="s">
        <v>792</v>
      </c>
      <c r="B92" s="205">
        <v>88</v>
      </c>
      <c r="C92" s="206">
        <v>1000</v>
      </c>
      <c r="D92" s="207">
        <v>7110010</v>
      </c>
      <c r="E92" s="176" t="s">
        <v>5</v>
      </c>
      <c r="F92" s="176" t="s">
        <v>3</v>
      </c>
    </row>
    <row r="93" spans="1:6" x14ac:dyDescent="0.25">
      <c r="A93" s="205" t="s">
        <v>793</v>
      </c>
      <c r="B93" s="205">
        <v>32</v>
      </c>
      <c r="C93" s="206">
        <v>4000</v>
      </c>
      <c r="D93" s="207">
        <v>7110010</v>
      </c>
      <c r="E93" s="176" t="s">
        <v>5</v>
      </c>
      <c r="F93" s="176" t="s">
        <v>3</v>
      </c>
    </row>
    <row r="94" spans="1:6" x14ac:dyDescent="0.25">
      <c r="A94" s="205" t="s">
        <v>793</v>
      </c>
      <c r="B94" s="205">
        <v>76</v>
      </c>
      <c r="C94" s="206">
        <v>5000</v>
      </c>
      <c r="D94" s="207">
        <v>7110010</v>
      </c>
      <c r="E94" s="176" t="s">
        <v>5</v>
      </c>
      <c r="F94" s="176" t="s">
        <v>3</v>
      </c>
    </row>
    <row r="100" spans="3:3" x14ac:dyDescent="0.25">
      <c r="C100" s="202">
        <f>SUMPRODUCT(B4:B94,C4:C94)/SUM(B4:B94)</f>
        <v>1616.2847611565055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322BFA-1359-4EC3-99FE-B0C472D7F9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89E94EE-D604-4626-8C22-CFCEE4833E9F}">
  <ds:schemaRefs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998734A-D464-4021-B9B2-B61E2FE485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42</vt:i4>
      </vt:variant>
      <vt:variant>
        <vt:lpstr>Named Ranges</vt:lpstr>
      </vt:variant>
      <vt:variant>
        <vt:i4>4</vt:i4>
      </vt:variant>
    </vt:vector>
  </HeadingPairs>
  <TitlesOfParts>
    <vt:vector size="46" baseType="lpstr">
      <vt:lpstr>All 711 Pay Items</vt:lpstr>
      <vt:lpstr>Pile Costs</vt:lpstr>
      <vt:lpstr>PDA Costs</vt:lpstr>
      <vt:lpstr>Index Piling</vt:lpstr>
      <vt:lpstr>711 Piles Only</vt:lpstr>
      <vt:lpstr>Prestressed Pile Points</vt:lpstr>
      <vt:lpstr>FDN Testing Rates</vt:lpstr>
      <vt:lpstr>7110001</vt:lpstr>
      <vt:lpstr>7110010</vt:lpstr>
      <vt:lpstr>7110180</vt:lpstr>
      <vt:lpstr>7110186</vt:lpstr>
      <vt:lpstr>7110200</vt:lpstr>
      <vt:lpstr>7110205</vt:lpstr>
      <vt:lpstr>7110240</vt:lpstr>
      <vt:lpstr>7110245</vt:lpstr>
      <vt:lpstr>7111106</vt:lpstr>
      <vt:lpstr>7111115</vt:lpstr>
      <vt:lpstr>7111120</vt:lpstr>
      <vt:lpstr>7111121</vt:lpstr>
      <vt:lpstr>7111130</vt:lpstr>
      <vt:lpstr>7111138</vt:lpstr>
      <vt:lpstr>7112140</vt:lpstr>
      <vt:lpstr>7112142</vt:lpstr>
      <vt:lpstr>7112160</vt:lpstr>
      <vt:lpstr>7112220</vt:lpstr>
      <vt:lpstr>7112222</vt:lpstr>
      <vt:lpstr>7112223</vt:lpstr>
      <vt:lpstr>7112224</vt:lpstr>
      <vt:lpstr>7112230</vt:lpstr>
      <vt:lpstr>7112232</vt:lpstr>
      <vt:lpstr>7112233</vt:lpstr>
      <vt:lpstr>7112240</vt:lpstr>
      <vt:lpstr>7112242</vt:lpstr>
      <vt:lpstr>7112250</vt:lpstr>
      <vt:lpstr>7112252</vt:lpstr>
      <vt:lpstr>7112450</vt:lpstr>
      <vt:lpstr>7113180</vt:lpstr>
      <vt:lpstr>7113182</vt:lpstr>
      <vt:lpstr>7113200</vt:lpstr>
      <vt:lpstr>7113202</vt:lpstr>
      <vt:lpstr>7113480</vt:lpstr>
      <vt:lpstr>7113482</vt:lpstr>
      <vt:lpstr>'711 Piles Only'!Print_Area</vt:lpstr>
      <vt:lpstr>'Index Piling'!Print_Area</vt:lpstr>
      <vt:lpstr>'Pile Costs'!Print_Area</vt:lpstr>
      <vt:lpstr>'Prestressed Pile Points'!Print_Area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E. Harman</dc:creator>
  <cp:lastModifiedBy>Robinson, Desinique M.</cp:lastModifiedBy>
  <cp:lastPrinted>2022-03-10T15:57:39Z</cp:lastPrinted>
  <dcterms:created xsi:type="dcterms:W3CDTF">2018-08-02T13:01:25Z</dcterms:created>
  <dcterms:modified xsi:type="dcterms:W3CDTF">2023-02-09T15:38:45Z</dcterms:modified>
</cp:coreProperties>
</file>